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wydatki- plan 31.05.03" sheetId="1" r:id="rId1"/>
  </sheets>
  <definedNames/>
  <calcPr fullCalcOnLoad="1"/>
</workbook>
</file>

<file path=xl/sharedStrings.xml><?xml version="1.0" encoding="utf-8"?>
<sst xmlns="http://schemas.openxmlformats.org/spreadsheetml/2006/main" count="401" uniqueCount="137">
  <si>
    <t>BUDŻET POWIATU KARTUSKIEGO NA ROK 2003</t>
  </si>
  <si>
    <t>WYDATKI</t>
  </si>
  <si>
    <t>Dział</t>
  </si>
  <si>
    <t>Rozdział</t>
  </si>
  <si>
    <t>§</t>
  </si>
  <si>
    <t>Źródło wydatków</t>
  </si>
  <si>
    <t>O10</t>
  </si>
  <si>
    <t>Rolnictwo i łowiectwo</t>
  </si>
  <si>
    <t>O1021</t>
  </si>
  <si>
    <t>Inspekcja Weterynaryjna</t>
  </si>
  <si>
    <t>wynagrodzenia osobowe pracowników</t>
  </si>
  <si>
    <t>dodatkowe wynagrodzenia roczne</t>
  </si>
  <si>
    <t xml:space="preserve">składki na ubezpieczenia społeczne </t>
  </si>
  <si>
    <t>składki na Fundusz Pracy</t>
  </si>
  <si>
    <t>zakup materiałów i wyposażenia</t>
  </si>
  <si>
    <t>zakup leków i materiałów medycznych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</si>
  <si>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</si>
  <si>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</si>
  <si>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</si>
  <si>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</si>
  <si>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</si>
  <si>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ZFSŚ</t>
  </si>
  <si>
    <t>pozostałe podatki na rzecz budżetów jst</t>
  </si>
  <si>
    <t>O20</t>
  </si>
  <si>
    <t>Leśnictwo</t>
  </si>
  <si>
    <t>O2002</t>
  </si>
  <si>
    <t>Nadzór nad gospodarką leśną</t>
  </si>
  <si>
    <t>Transport i łączność</t>
  </si>
  <si>
    <t>Drogi publiczne powiatowe</t>
  </si>
  <si>
    <t>dotacje celowe przekazane gminie na zadania bieżące realizowane na podstawie porozumień (umów) między jst</t>
  </si>
  <si>
    <t>nagrody i wydatki osobowe nie zaliczane do wynagrodzeń</t>
  </si>
  <si>
    <t>dodatkowe wynagrodzenie roczne</t>
  </si>
  <si>
    <t>składki na ubezpieczenia społeczne</t>
  </si>
  <si>
    <t>podatek od nieruchomości</t>
  </si>
  <si>
    <t>opłaty na rzecz budżetów jst</t>
  </si>
  <si>
    <t>wydatki inwestycyjne jednostek budżetowych</t>
  </si>
  <si>
    <t>Turystyka</t>
  </si>
  <si>
    <t>Zadania w zakresie upowszechniania turystyki</t>
  </si>
  <si>
    <t>Gospodarka mieszkaniowa</t>
  </si>
  <si>
    <t>Gospodarka gruntami i nieruchomościami</t>
  </si>
  <si>
    <t>kary i odszkodowania wypłacane na rzecz osób fizycznych</t>
  </si>
  <si>
    <t>Działalność usługowa</t>
  </si>
  <si>
    <t>Prace geodezyjne i kartograficzne</t>
  </si>
  <si>
    <t>Opracowania geodezyjne i kartograficzne</t>
  </si>
  <si>
    <t>Nadzór budowlany</t>
  </si>
  <si>
    <t>wynagrodz.osob.członków korpusu służby cywilnej</t>
  </si>
  <si>
    <t>wydatki na zakupy inwestycyjne jednostek budżetowych</t>
  </si>
  <si>
    <t>Administracja publiczna</t>
  </si>
  <si>
    <t>Rady powiatów</t>
  </si>
  <si>
    <t>różne wydatki na rzecz osób fizycznych</t>
  </si>
  <si>
    <t>Starostwa powiatowe</t>
  </si>
  <si>
    <t>podróże służbowe zagraniczne</t>
  </si>
  <si>
    <t>wydatki na zakupy inwestycyjne jst</t>
  </si>
  <si>
    <t>Komisje poborowe</t>
  </si>
  <si>
    <t>Bezpieczeństwo publiczne i ochrona przeciwpożarowa</t>
  </si>
  <si>
    <t xml:space="preserve">uposażenie żołnierzy zawodowych i nadterminowych oraz funkcjonariuszy  </t>
  </si>
  <si>
    <t>pozostałe należności żołnierzy zawodowych i nadterminowych oraz funkcyjonariuszy</t>
  </si>
  <si>
    <t>nagrody roczne dla żołnierzy zawodowych i nadterminowych oraz funkcjonariuszy</t>
  </si>
  <si>
    <t>uposażenia oraz świadczenia pieniężne wypłacane przez okres roku żołnierzom i funkcjonariuszom zwolnionym ze służby</t>
  </si>
  <si>
    <t>zakup środków żywności</t>
  </si>
  <si>
    <t>opłaty na rzecz budżetu państwa</t>
  </si>
  <si>
    <t>Komendy powiatowe Państwowej Straży Pożarnej</t>
  </si>
  <si>
    <t>nagrody i wydatki osobowe nie zaliczone do wynagrodzeń</t>
  </si>
  <si>
    <t>zakup sprzetu i uzbrojenia</t>
  </si>
  <si>
    <t>Obsługa długu publicznego</t>
  </si>
  <si>
    <t>Obsługa papierów wartościowych, kredytów i pożyczek jst</t>
  </si>
  <si>
    <t>odsetki i dyskonto od krajowych skarbowych papierów wartościowych oraz kredytów i pożyczek</t>
  </si>
  <si>
    <t>Rozliczenia z tytułu poręczeń i gwarancji udzielonych przez Skarb Państwa lub jst</t>
  </si>
  <si>
    <t>wypłaty z tytułu pozostałych poręczeń i gwarancji</t>
  </si>
  <si>
    <t>Różne rozliczenia</t>
  </si>
  <si>
    <t>Rezerwy ogólne i celowe</t>
  </si>
  <si>
    <t>rezerwy ogólne</t>
  </si>
  <si>
    <t>rezerwy celowe (oświata)</t>
  </si>
  <si>
    <t>rezerwy celowe (zabezpieczające ewentualne wydatki związane z realizacją programów unijnych)</t>
  </si>
  <si>
    <t>Oświata i wychowanie</t>
  </si>
  <si>
    <t>Szkoły podstawowe specjalne</t>
  </si>
  <si>
    <t>zakup materiałów i usług</t>
  </si>
  <si>
    <t>wydatki na zakupy inwestycyjne budżetowych</t>
  </si>
  <si>
    <t>Gminazja specjalne</t>
  </si>
  <si>
    <t>materiały i wyposażenie</t>
  </si>
  <si>
    <t>zakup energii i gazu</t>
  </si>
  <si>
    <t>Licea ogólnokształcące</t>
  </si>
  <si>
    <t>dotacja podmiotowa z budżetu dla niepublicznej szkoły lub innej niepublicznej placówki oświatowo-wychowawczej</t>
  </si>
  <si>
    <t>zakup pomocy naukowych, dydaktycznych, książek</t>
  </si>
  <si>
    <t>Licea profilowane</t>
  </si>
  <si>
    <t>wpłaty na PFRON</t>
  </si>
  <si>
    <t>Szkoły zawodowe</t>
  </si>
  <si>
    <t>stypendia oraz inne formy pomocy uczniom</t>
  </si>
  <si>
    <t>Szkoły zawodowe specjalne</t>
  </si>
  <si>
    <t>Ośrodki szkolenia, dokształcania i doskonalenia kadr</t>
  </si>
  <si>
    <t>Dokształcanie i doskonalenie nauczycieli</t>
  </si>
  <si>
    <t>Biblioteki pedagogiczne</t>
  </si>
  <si>
    <t>dodatkowe wynagrodz. roczne</t>
  </si>
  <si>
    <t>Pozostała działalność</t>
  </si>
  <si>
    <t>Ochrona zdrowia</t>
  </si>
  <si>
    <t>Składki na ubezpieczenia zdrowotne</t>
  </si>
  <si>
    <t>oraz świadczenia dla osób nie objętych</t>
  </si>
  <si>
    <t>składki na ubezpieczenia zdrowotne</t>
  </si>
  <si>
    <t>dotacja celowa z budżetu na finansowanie lub dofinansowanie zadań zleconych do realizacji stowarzyszeniom</t>
  </si>
  <si>
    <t>Opieka społeczna</t>
  </si>
  <si>
    <t>Placówki opiekuńczo-wychowawcze</t>
  </si>
  <si>
    <t>dotacja podmiotowe z budżetu dla niepublicznej szkoły lub innej niepublicznej placówki oświatowo-wychowawczej</t>
  </si>
  <si>
    <t>Domy pomocy społecznej</t>
  </si>
  <si>
    <t>zakup usług zdrowotnych</t>
  </si>
  <si>
    <t>Rodziny zastępcze</t>
  </si>
  <si>
    <t>świadczenia społeczne</t>
  </si>
  <si>
    <t>Zasiłki rodzinne, pielęgnacyjne i wychowawcze</t>
  </si>
  <si>
    <t>Powiatowe centra pomocy rodzinie</t>
  </si>
  <si>
    <t>dodatkowe wynagrodz roczne</t>
  </si>
  <si>
    <t>Zespoły do spraw orzekania o stopniu</t>
  </si>
  <si>
    <t>niepełnosprawności</t>
  </si>
  <si>
    <t>Powiatowe urzędy pracy</t>
  </si>
  <si>
    <t>podróże słuzbowe krajowe</t>
  </si>
  <si>
    <t>Edukacyjna opieka wychowawcza</t>
  </si>
  <si>
    <t>Specjalne Ośrodki Szkolno-Wychowawcze</t>
  </si>
  <si>
    <t>rózne opłaty i składki</t>
  </si>
  <si>
    <t>Poradnie psychologiczno-pedagogiczne oraz inne poradnie specjalistyczne</t>
  </si>
  <si>
    <t xml:space="preserve">składki na Fundusz Pracy </t>
  </si>
  <si>
    <t>zakup pomocy naukowych, dydaktyczne, książek</t>
  </si>
  <si>
    <t>podróże krajowe służbowe</t>
  </si>
  <si>
    <t>Placówki wychowania pozaszkolnego</t>
  </si>
  <si>
    <t>dotacja celowa z budetu na finansow. lub dofinansow.</t>
  </si>
  <si>
    <t>zad. zlec. do realizac. stowarzyszeniom</t>
  </si>
  <si>
    <t>Kultura i ochrona dziedzictwa narodowego</t>
  </si>
  <si>
    <t>Biblioteki</t>
  </si>
  <si>
    <t>Kultura fizyczna i sport</t>
  </si>
  <si>
    <t>OGÓŁEM</t>
  </si>
  <si>
    <t>Plan 31.05.03 r.</t>
  </si>
  <si>
    <t>O1005</t>
  </si>
  <si>
    <t>Prace geodezyjno-urządzeniowe na potrzeby rolnictwa</t>
  </si>
  <si>
    <t>podatek vat</t>
  </si>
  <si>
    <t>Szpitale ogólne</t>
  </si>
  <si>
    <t>dotacje celowe z budżetu na finansowanie lub dofinansowanie kosztów realizacji inwestycji i zakupów inwestycyjnych innych jednostek sektora finansów publicznych</t>
  </si>
  <si>
    <t>odsetki od nieterminowych wpłat z tytułu podatków i opłat</t>
  </si>
  <si>
    <t>Pomoc materialna dla uczniów</t>
  </si>
  <si>
    <t>Urzędy wojewódzkie</t>
  </si>
  <si>
    <t>obowiązkiem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</si>
</sst>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b/>
      <i/>
      <sz val="12"/>
      <name val="Arial"/>
      <family val="2"/>
    </font>
    <font>
      <b/>
      <sz val="13"/>
      <name val="Arial"/>
      <family val="2"/>
    </font>
    <font>
      <b/>
      <sz val="13"/>
      <name val="Times New Roman CE"/>
      <family val="1"/>
    </font>
    <font>
      <sz val="13"/>
      <name val="Arial"/>
      <family val="2"/>
    </font>
    <font>
      <sz val="13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4"/>
      <name val="Arial"/>
      <family val="2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17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0" fillId="0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wrapText="1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7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7" xfId="0" applyFont="1" applyFill="1" applyBorder="1" applyAlignment="1">
      <alignment wrapText="1"/>
    </xf>
    <xf numFmtId="3" fontId="2" fillId="0" borderId="8" xfId="0" applyNumberFormat="1" applyFont="1" applyFill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8" fillId="0" borderId="17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0" fontId="7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8" xfId="17" applyNumberFormat="1" applyFont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85725" cy="228600"/>
    <xdr:sp>
      <xdr:nvSpPr>
        <xdr:cNvPr id="1" name="TextBox 1"/>
        <xdr:cNvSpPr txBox="1">
          <a:spLocks noChangeArrowheads="1"/>
        </xdr:cNvSpPr>
      </xdr:nvSpPr>
      <xdr:spPr>
        <a:xfrm>
          <a:off x="52578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showGridLines="0" tabSelected="1" workbookViewId="0" topLeftCell="A377">
      <selection activeCell="D340" sqref="D340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7.25390625" style="131" customWidth="1"/>
    <col min="4" max="4" width="45.25390625" style="1" customWidth="1"/>
    <col min="5" max="5" width="17.875" style="132" customWidth="1"/>
    <col min="6" max="6" width="6.125" style="1" customWidth="1"/>
    <col min="7" max="7" width="3.375" style="1" customWidth="1"/>
    <col min="8" max="8" width="5.375" style="1" customWidth="1"/>
    <col min="9" max="9" width="7.75390625" style="1" customWidth="1"/>
    <col min="10" max="10" width="8.625" style="1" customWidth="1"/>
    <col min="11" max="11" width="8.375" style="1" customWidth="1"/>
    <col min="12" max="12" width="8.625" style="1" customWidth="1"/>
    <col min="13" max="13" width="8.375" style="1" customWidth="1"/>
    <col min="14" max="14" width="11.75390625" style="1" customWidth="1"/>
    <col min="15" max="15" width="9.75390625" style="1" customWidth="1"/>
    <col min="16" max="16" width="11.125" style="1" customWidth="1"/>
    <col min="17" max="17" width="8.25390625" style="1" customWidth="1"/>
    <col min="18" max="18" width="10.375" style="1" bestFit="1" customWidth="1"/>
    <col min="19" max="16384" width="9.125" style="1" customWidth="1"/>
  </cols>
  <sheetData>
    <row r="1" spans="1:5" ht="15">
      <c r="A1" s="149"/>
      <c r="B1" s="150"/>
      <c r="C1" s="150"/>
      <c r="D1" s="150"/>
      <c r="E1" s="150"/>
    </row>
    <row r="2" spans="1:5" ht="20.25">
      <c r="A2" s="151" t="s">
        <v>0</v>
      </c>
      <c r="B2" s="152"/>
      <c r="C2" s="152"/>
      <c r="D2" s="152"/>
      <c r="E2" s="152"/>
    </row>
    <row r="3" spans="1:7" ht="20.25">
      <c r="A3" s="151" t="s">
        <v>1</v>
      </c>
      <c r="B3" s="152"/>
      <c r="C3" s="152"/>
      <c r="D3" s="152"/>
      <c r="E3" s="152"/>
      <c r="F3" s="3"/>
      <c r="G3" s="3"/>
    </row>
    <row r="4" spans="1:5" ht="16.5" thickBot="1">
      <c r="A4" s="153"/>
      <c r="B4" s="154"/>
      <c r="C4" s="154"/>
      <c r="D4" s="154"/>
      <c r="E4" s="154"/>
    </row>
    <row r="5" spans="1:5" s="8" customFormat="1" ht="19.5" customHeight="1">
      <c r="A5" s="4" t="s">
        <v>2</v>
      </c>
      <c r="B5" s="5" t="s">
        <v>3</v>
      </c>
      <c r="C5" s="5" t="s">
        <v>4</v>
      </c>
      <c r="D5" s="6" t="s">
        <v>5</v>
      </c>
      <c r="E5" s="7" t="s">
        <v>127</v>
      </c>
    </row>
    <row r="6" spans="1:5" s="14" customFormat="1" ht="15.75" customHeight="1">
      <c r="A6" s="9" t="s">
        <v>6</v>
      </c>
      <c r="B6" s="10"/>
      <c r="C6" s="11"/>
      <c r="D6" s="12" t="s">
        <v>7</v>
      </c>
      <c r="E6" s="13">
        <f>E7+E9</f>
        <v>567500</v>
      </c>
    </row>
    <row r="7" spans="1:5" s="14" customFormat="1" ht="31.5" customHeight="1">
      <c r="A7" s="91"/>
      <c r="B7" s="10" t="s">
        <v>128</v>
      </c>
      <c r="C7" s="11"/>
      <c r="D7" s="133" t="s">
        <v>129</v>
      </c>
      <c r="E7" s="144">
        <f>E8</f>
        <v>37500</v>
      </c>
    </row>
    <row r="8" spans="1:5" s="14" customFormat="1" ht="15.75" customHeight="1">
      <c r="A8" s="91"/>
      <c r="B8" s="10"/>
      <c r="C8" s="134">
        <v>4300</v>
      </c>
      <c r="D8" s="135" t="s">
        <v>18</v>
      </c>
      <c r="E8" s="65">
        <v>37500</v>
      </c>
    </row>
    <row r="9" spans="1:7" s="14" customFormat="1" ht="15.75" customHeight="1">
      <c r="A9" s="15"/>
      <c r="B9" s="16" t="s">
        <v>8</v>
      </c>
      <c r="C9" s="17"/>
      <c r="D9" s="18" t="s">
        <v>9</v>
      </c>
      <c r="E9" s="143">
        <f>SUM(E10:E22)</f>
        <v>530000</v>
      </c>
      <c r="F9" s="19"/>
      <c r="G9" s="19"/>
    </row>
    <row r="10" spans="1:5" s="14" customFormat="1" ht="15.75" customHeight="1">
      <c r="A10" s="15"/>
      <c r="B10" s="20"/>
      <c r="C10" s="21">
        <v>4010</v>
      </c>
      <c r="D10" s="22" t="s">
        <v>10</v>
      </c>
      <c r="E10" s="23">
        <v>339825</v>
      </c>
    </row>
    <row r="11" spans="1:5" s="14" customFormat="1" ht="15.75" customHeight="1">
      <c r="A11" s="15"/>
      <c r="B11" s="20"/>
      <c r="C11" s="21">
        <v>4040</v>
      </c>
      <c r="D11" s="22" t="s">
        <v>11</v>
      </c>
      <c r="E11" s="23">
        <v>27800</v>
      </c>
    </row>
    <row r="12" spans="1:5" s="14" customFormat="1" ht="15.75" customHeight="1">
      <c r="A12" s="15"/>
      <c r="B12" s="20"/>
      <c r="C12" s="21">
        <v>4110</v>
      </c>
      <c r="D12" s="22" t="s">
        <v>12</v>
      </c>
      <c r="E12" s="23">
        <v>65700</v>
      </c>
    </row>
    <row r="13" spans="1:5" s="14" customFormat="1" ht="15.75" customHeight="1">
      <c r="A13" s="15"/>
      <c r="B13" s="20"/>
      <c r="C13" s="21">
        <v>4120</v>
      </c>
      <c r="D13" s="22" t="s">
        <v>13</v>
      </c>
      <c r="E13" s="23">
        <v>9000</v>
      </c>
    </row>
    <row r="14" spans="1:5" s="14" customFormat="1" ht="15.75" customHeight="1">
      <c r="A14" s="15"/>
      <c r="B14" s="20"/>
      <c r="C14" s="21">
        <v>4210</v>
      </c>
      <c r="D14" s="22" t="s">
        <v>14</v>
      </c>
      <c r="E14" s="23">
        <v>31675</v>
      </c>
    </row>
    <row r="15" spans="1:5" s="14" customFormat="1" ht="15.75" customHeight="1">
      <c r="A15" s="15"/>
      <c r="B15" s="20"/>
      <c r="C15" s="21">
        <v>4230</v>
      </c>
      <c r="D15" s="22" t="s">
        <v>15</v>
      </c>
      <c r="E15" s="23">
        <v>2500</v>
      </c>
    </row>
    <row r="16" spans="1:5" s="14" customFormat="1" ht="15.75" customHeight="1">
      <c r="A16" s="15"/>
      <c r="B16" s="20"/>
      <c r="C16" s="21">
        <v>4260</v>
      </c>
      <c r="D16" s="22" t="s">
        <v>16</v>
      </c>
      <c r="E16" s="23">
        <v>5000</v>
      </c>
    </row>
    <row r="17" spans="1:5" s="14" customFormat="1" ht="15.75" customHeight="1">
      <c r="A17" s="15"/>
      <c r="B17" s="20"/>
      <c r="C17" s="21">
        <v>4270</v>
      </c>
      <c r="D17" s="22" t="s">
        <v>17</v>
      </c>
      <c r="E17" s="23">
        <v>3000</v>
      </c>
    </row>
    <row r="18" spans="1:5" s="14" customFormat="1" ht="15.75" customHeight="1">
      <c r="A18" s="15"/>
      <c r="B18" s="20"/>
      <c r="C18" s="21">
        <v>4300</v>
      </c>
      <c r="D18" s="22" t="s">
        <v>18</v>
      </c>
      <c r="E18" s="23">
        <v>22000</v>
      </c>
    </row>
    <row r="19" spans="1:5" s="14" customFormat="1" ht="15.75" customHeight="1">
      <c r="A19" s="15"/>
      <c r="B19" s="20"/>
      <c r="C19" s="21">
        <v>4410</v>
      </c>
      <c r="D19" s="22" t="s">
        <v>19</v>
      </c>
      <c r="E19" s="23">
        <v>7000</v>
      </c>
    </row>
    <row r="20" spans="1:5" s="14" customFormat="1" ht="15.75" customHeight="1">
      <c r="A20" s="15"/>
      <c r="B20" s="20"/>
      <c r="C20" s="21">
        <v>4430</v>
      </c>
      <c r="D20" s="22" t="s">
        <v>20</v>
      </c>
      <c r="E20" s="23">
        <v>4000</v>
      </c>
    </row>
    <row r="21" spans="1:5" s="14" customFormat="1" ht="15.75" customHeight="1">
      <c r="A21" s="15"/>
      <c r="B21" s="20"/>
      <c r="C21" s="21">
        <v>4440</v>
      </c>
      <c r="D21" s="22" t="s">
        <v>21</v>
      </c>
      <c r="E21" s="23">
        <v>6500</v>
      </c>
    </row>
    <row r="22" spans="1:5" s="14" customFormat="1" ht="15.75" customHeight="1">
      <c r="A22" s="15"/>
      <c r="B22" s="20"/>
      <c r="C22" s="21">
        <v>4500</v>
      </c>
      <c r="D22" s="22" t="s">
        <v>22</v>
      </c>
      <c r="E22" s="23">
        <v>6000</v>
      </c>
    </row>
    <row r="23" spans="1:5" s="29" customFormat="1" ht="16.5">
      <c r="A23" s="24" t="s">
        <v>23</v>
      </c>
      <c r="B23" s="25"/>
      <c r="C23" s="26"/>
      <c r="D23" s="27" t="s">
        <v>24</v>
      </c>
      <c r="E23" s="28">
        <f>E24</f>
        <v>76672</v>
      </c>
    </row>
    <row r="24" spans="1:5" ht="15.75">
      <c r="A24" s="30"/>
      <c r="B24" s="16" t="s">
        <v>25</v>
      </c>
      <c r="C24" s="31"/>
      <c r="D24" s="32" t="s">
        <v>26</v>
      </c>
      <c r="E24" s="142">
        <f>E26+E25</f>
        <v>76672</v>
      </c>
    </row>
    <row r="25" spans="1:5" ht="15.75">
      <c r="A25" s="30"/>
      <c r="B25" s="99"/>
      <c r="C25" s="136">
        <v>4210</v>
      </c>
      <c r="D25" s="137" t="s">
        <v>14</v>
      </c>
      <c r="E25" s="138">
        <v>1000</v>
      </c>
    </row>
    <row r="26" spans="1:5" ht="15.75">
      <c r="A26" s="33"/>
      <c r="B26" s="34"/>
      <c r="C26" s="35">
        <v>4300</v>
      </c>
      <c r="D26" s="36" t="s">
        <v>18</v>
      </c>
      <c r="E26" s="37">
        <v>75672</v>
      </c>
    </row>
    <row r="27" spans="1:8" s="43" customFormat="1" ht="16.5">
      <c r="A27" s="38">
        <v>600</v>
      </c>
      <c r="B27" s="39"/>
      <c r="C27" s="40"/>
      <c r="D27" s="41" t="s">
        <v>27</v>
      </c>
      <c r="E27" s="42">
        <f>E28</f>
        <v>3041516</v>
      </c>
      <c r="H27" s="44"/>
    </row>
    <row r="28" spans="1:5" ht="15.75">
      <c r="A28" s="30"/>
      <c r="B28" s="16">
        <v>60014</v>
      </c>
      <c r="C28" s="31"/>
      <c r="D28" s="32" t="s">
        <v>28</v>
      </c>
      <c r="E28" s="142">
        <f>SUM(E29:E44)</f>
        <v>3041516</v>
      </c>
    </row>
    <row r="29" spans="1:5" ht="45.75">
      <c r="A29" s="30"/>
      <c r="B29" s="20"/>
      <c r="C29" s="21">
        <v>2310</v>
      </c>
      <c r="D29" s="45" t="s">
        <v>29</v>
      </c>
      <c r="E29" s="23">
        <v>18000</v>
      </c>
    </row>
    <row r="30" spans="1:5" ht="30.75">
      <c r="A30" s="30"/>
      <c r="B30" s="20"/>
      <c r="C30" s="21">
        <v>3020</v>
      </c>
      <c r="D30" s="45" t="s">
        <v>30</v>
      </c>
      <c r="E30" s="23">
        <v>4500</v>
      </c>
    </row>
    <row r="31" spans="1:5" ht="15.75">
      <c r="A31" s="30"/>
      <c r="B31" s="20"/>
      <c r="C31" s="21">
        <v>4010</v>
      </c>
      <c r="D31" s="22" t="s">
        <v>10</v>
      </c>
      <c r="E31" s="23">
        <v>388128</v>
      </c>
    </row>
    <row r="32" spans="1:5" ht="15.75">
      <c r="A32" s="30"/>
      <c r="B32" s="20"/>
      <c r="C32" s="21">
        <v>4040</v>
      </c>
      <c r="D32" s="22" t="s">
        <v>31</v>
      </c>
      <c r="E32" s="23">
        <v>27130</v>
      </c>
    </row>
    <row r="33" spans="1:5" ht="15.75">
      <c r="A33" s="30"/>
      <c r="B33" s="20"/>
      <c r="C33" s="21">
        <v>4110</v>
      </c>
      <c r="D33" s="22" t="s">
        <v>32</v>
      </c>
      <c r="E33" s="23">
        <v>73353</v>
      </c>
    </row>
    <row r="34" spans="1:5" ht="15.75">
      <c r="A34" s="30"/>
      <c r="B34" s="20"/>
      <c r="C34" s="21">
        <v>4120</v>
      </c>
      <c r="D34" s="22" t="s">
        <v>13</v>
      </c>
      <c r="E34" s="23">
        <v>10051</v>
      </c>
    </row>
    <row r="35" spans="1:5" ht="15.75">
      <c r="A35" s="30"/>
      <c r="B35" s="20"/>
      <c r="C35" s="21">
        <v>4210</v>
      </c>
      <c r="D35" s="22" t="s">
        <v>14</v>
      </c>
      <c r="E35" s="23">
        <v>231500</v>
      </c>
    </row>
    <row r="36" spans="1:5" ht="15.75">
      <c r="A36" s="30"/>
      <c r="B36" s="20"/>
      <c r="C36" s="21">
        <v>4260</v>
      </c>
      <c r="D36" s="22" t="s">
        <v>16</v>
      </c>
      <c r="E36" s="23">
        <v>50000</v>
      </c>
    </row>
    <row r="37" spans="1:5" ht="15.75">
      <c r="A37" s="30"/>
      <c r="B37" s="20"/>
      <c r="C37" s="21">
        <v>4270</v>
      </c>
      <c r="D37" s="22" t="s">
        <v>17</v>
      </c>
      <c r="E37" s="23">
        <v>927114</v>
      </c>
    </row>
    <row r="38" spans="1:5" ht="15.75">
      <c r="A38" s="30"/>
      <c r="B38" s="20"/>
      <c r="C38" s="21">
        <v>4300</v>
      </c>
      <c r="D38" s="22" t="s">
        <v>18</v>
      </c>
      <c r="E38" s="23">
        <v>458000</v>
      </c>
    </row>
    <row r="39" spans="1:5" ht="15.75">
      <c r="A39" s="30"/>
      <c r="B39" s="20"/>
      <c r="C39" s="21">
        <v>4410</v>
      </c>
      <c r="D39" s="22" t="s">
        <v>19</v>
      </c>
      <c r="E39" s="23">
        <v>6500</v>
      </c>
    </row>
    <row r="40" spans="1:5" ht="15.75">
      <c r="A40" s="30"/>
      <c r="B40" s="20"/>
      <c r="C40" s="21">
        <v>4430</v>
      </c>
      <c r="D40" s="22" t="s">
        <v>20</v>
      </c>
      <c r="E40" s="23">
        <v>20000</v>
      </c>
    </row>
    <row r="41" spans="1:5" ht="15.75">
      <c r="A41" s="30"/>
      <c r="B41" s="20"/>
      <c r="C41" s="21">
        <v>4440</v>
      </c>
      <c r="D41" s="22" t="s">
        <v>21</v>
      </c>
      <c r="E41" s="23">
        <v>9132</v>
      </c>
    </row>
    <row r="42" spans="1:5" ht="15.75">
      <c r="A42" s="30"/>
      <c r="B42" s="20"/>
      <c r="C42" s="21">
        <v>4480</v>
      </c>
      <c r="D42" s="22" t="s">
        <v>33</v>
      </c>
      <c r="E42" s="23">
        <v>7000</v>
      </c>
    </row>
    <row r="43" spans="1:5" ht="15.75">
      <c r="A43" s="30"/>
      <c r="B43" s="20"/>
      <c r="C43" s="21">
        <v>4520</v>
      </c>
      <c r="D43" s="22" t="s">
        <v>34</v>
      </c>
      <c r="E43" s="23">
        <v>11500</v>
      </c>
    </row>
    <row r="44" spans="1:5" ht="15.75">
      <c r="A44" s="30"/>
      <c r="B44" s="20"/>
      <c r="C44" s="21">
        <v>6050</v>
      </c>
      <c r="D44" s="22" t="s">
        <v>35</v>
      </c>
      <c r="E44" s="23">
        <v>799608</v>
      </c>
    </row>
    <row r="45" spans="1:5" s="43" customFormat="1" ht="16.5">
      <c r="A45" s="24">
        <v>630</v>
      </c>
      <c r="B45" s="25"/>
      <c r="C45" s="46"/>
      <c r="D45" s="27" t="s">
        <v>36</v>
      </c>
      <c r="E45" s="28">
        <f>E46</f>
        <v>105000</v>
      </c>
    </row>
    <row r="46" spans="1:5" ht="30.75">
      <c r="A46" s="30"/>
      <c r="B46" s="16">
        <v>63003</v>
      </c>
      <c r="C46" s="31"/>
      <c r="D46" s="47" t="s">
        <v>37</v>
      </c>
      <c r="E46" s="142">
        <f>SUM(E47:E49)</f>
        <v>105000</v>
      </c>
    </row>
    <row r="47" spans="1:5" ht="15.75">
      <c r="A47" s="30"/>
      <c r="B47" s="20"/>
      <c r="C47" s="21">
        <v>4210</v>
      </c>
      <c r="D47" s="22" t="s">
        <v>14</v>
      </c>
      <c r="E47" s="23">
        <v>10000</v>
      </c>
    </row>
    <row r="48" spans="1:5" ht="15.75">
      <c r="A48" s="30"/>
      <c r="B48" s="20"/>
      <c r="C48" s="21">
        <v>4300</v>
      </c>
      <c r="D48" s="22" t="s">
        <v>18</v>
      </c>
      <c r="E48" s="23">
        <v>79000</v>
      </c>
    </row>
    <row r="49" spans="1:5" ht="15.75">
      <c r="A49" s="33"/>
      <c r="B49" s="34"/>
      <c r="C49" s="35">
        <v>4430</v>
      </c>
      <c r="D49" s="36" t="s">
        <v>20</v>
      </c>
      <c r="E49" s="37">
        <v>16000</v>
      </c>
    </row>
    <row r="50" spans="1:5" s="43" customFormat="1" ht="16.5">
      <c r="A50" s="48">
        <v>700</v>
      </c>
      <c r="B50" s="49"/>
      <c r="C50" s="50"/>
      <c r="D50" s="41" t="s">
        <v>38</v>
      </c>
      <c r="E50" s="51">
        <f>E51</f>
        <v>96350</v>
      </c>
    </row>
    <row r="51" spans="1:5" ht="30.75">
      <c r="A51" s="52"/>
      <c r="B51" s="16">
        <v>70005</v>
      </c>
      <c r="C51" s="31"/>
      <c r="D51" s="66" t="s">
        <v>39</v>
      </c>
      <c r="E51" s="142">
        <f>SUM(E52:E55)</f>
        <v>96350</v>
      </c>
    </row>
    <row r="52" spans="1:5" ht="15.75">
      <c r="A52" s="30"/>
      <c r="B52" s="54"/>
      <c r="C52" s="21">
        <v>4210</v>
      </c>
      <c r="D52" s="55" t="s">
        <v>14</v>
      </c>
      <c r="E52" s="23">
        <v>3000</v>
      </c>
    </row>
    <row r="53" spans="1:5" ht="15.75">
      <c r="A53" s="30"/>
      <c r="B53" s="54"/>
      <c r="C53" s="21">
        <v>4300</v>
      </c>
      <c r="D53" s="55" t="s">
        <v>18</v>
      </c>
      <c r="E53" s="23">
        <v>47350</v>
      </c>
    </row>
    <row r="54" spans="1:5" ht="15.75">
      <c r="A54" s="30"/>
      <c r="B54" s="54"/>
      <c r="C54" s="21">
        <v>4430</v>
      </c>
      <c r="D54" s="55" t="s">
        <v>20</v>
      </c>
      <c r="E54" s="23">
        <v>2000</v>
      </c>
    </row>
    <row r="55" spans="1:5" ht="30.75">
      <c r="A55" s="30"/>
      <c r="B55" s="54"/>
      <c r="C55" s="21">
        <v>4590</v>
      </c>
      <c r="D55" s="56" t="s">
        <v>40</v>
      </c>
      <c r="E55" s="23">
        <v>44000</v>
      </c>
    </row>
    <row r="56" spans="1:5" s="29" customFormat="1" ht="16.5">
      <c r="A56" s="24">
        <v>710</v>
      </c>
      <c r="B56" s="25"/>
      <c r="C56" s="26"/>
      <c r="D56" s="57" t="s">
        <v>41</v>
      </c>
      <c r="E56" s="28">
        <f>SUM(E57,E59,E63)</f>
        <v>543616</v>
      </c>
    </row>
    <row r="57" spans="1:5" s="14" customFormat="1" ht="15.75">
      <c r="A57" s="58"/>
      <c r="B57" s="16">
        <v>71013</v>
      </c>
      <c r="C57" s="17"/>
      <c r="D57" s="53" t="s">
        <v>42</v>
      </c>
      <c r="E57" s="142">
        <f>SUM(E58:E58)</f>
        <v>277200</v>
      </c>
    </row>
    <row r="58" spans="1:5" ht="15.75">
      <c r="A58" s="30"/>
      <c r="B58" s="59"/>
      <c r="C58" s="35">
        <v>4300</v>
      </c>
      <c r="D58" s="60" t="s">
        <v>18</v>
      </c>
      <c r="E58" s="37">
        <v>277200</v>
      </c>
    </row>
    <row r="59" spans="1:5" s="14" customFormat="1" ht="15.75">
      <c r="A59" s="15"/>
      <c r="B59" s="16">
        <v>71014</v>
      </c>
      <c r="C59" s="17"/>
      <c r="D59" s="53" t="s">
        <v>43</v>
      </c>
      <c r="E59" s="142">
        <f>SUM(E60:E62)</f>
        <v>97450</v>
      </c>
    </row>
    <row r="60" spans="1:5" ht="15.75">
      <c r="A60" s="30"/>
      <c r="B60" s="139"/>
      <c r="C60" s="136">
        <v>4110</v>
      </c>
      <c r="D60" s="140" t="s">
        <v>32</v>
      </c>
      <c r="E60" s="138">
        <v>3750</v>
      </c>
    </row>
    <row r="61" spans="1:5" ht="15.75">
      <c r="A61" s="30"/>
      <c r="B61" s="54"/>
      <c r="C61" s="21">
        <v>4120</v>
      </c>
      <c r="D61" s="55" t="s">
        <v>13</v>
      </c>
      <c r="E61" s="23">
        <v>750</v>
      </c>
    </row>
    <row r="62" spans="1:5" ht="15.75">
      <c r="A62" s="30"/>
      <c r="B62" s="59"/>
      <c r="C62" s="35">
        <v>4300</v>
      </c>
      <c r="D62" s="60" t="s">
        <v>18</v>
      </c>
      <c r="E62" s="37">
        <v>92950</v>
      </c>
    </row>
    <row r="63" spans="1:5" s="14" customFormat="1" ht="15.75">
      <c r="A63" s="15"/>
      <c r="B63" s="16">
        <v>71015</v>
      </c>
      <c r="C63" s="17"/>
      <c r="D63" s="53" t="s">
        <v>44</v>
      </c>
      <c r="E63" s="142">
        <f>SUM(E64:E73)</f>
        <v>168966</v>
      </c>
    </row>
    <row r="64" spans="1:5" ht="15.75">
      <c r="A64" s="30"/>
      <c r="B64" s="54"/>
      <c r="C64" s="21">
        <v>4010</v>
      </c>
      <c r="D64" s="55" t="s">
        <v>10</v>
      </c>
      <c r="E64" s="23">
        <v>44700</v>
      </c>
    </row>
    <row r="65" spans="1:5" ht="30.75">
      <c r="A65" s="30"/>
      <c r="B65" s="54"/>
      <c r="C65" s="21">
        <v>4020</v>
      </c>
      <c r="D65" s="56" t="s">
        <v>45</v>
      </c>
      <c r="E65" s="23">
        <v>50960</v>
      </c>
    </row>
    <row r="66" spans="1:5" ht="15.75">
      <c r="A66" s="30"/>
      <c r="B66" s="54"/>
      <c r="C66" s="21">
        <v>4040</v>
      </c>
      <c r="D66" s="55" t="s">
        <v>31</v>
      </c>
      <c r="E66" s="23">
        <v>7391</v>
      </c>
    </row>
    <row r="67" spans="1:5" ht="15.75">
      <c r="A67" s="30"/>
      <c r="B67" s="54"/>
      <c r="C67" s="21">
        <v>4110</v>
      </c>
      <c r="D67" s="55" t="s">
        <v>32</v>
      </c>
      <c r="E67" s="23">
        <v>14560</v>
      </c>
    </row>
    <row r="68" spans="1:5" ht="15.75">
      <c r="A68" s="30"/>
      <c r="B68" s="54"/>
      <c r="C68" s="21">
        <v>4120</v>
      </c>
      <c r="D68" s="55" t="s">
        <v>13</v>
      </c>
      <c r="E68" s="23">
        <v>2500</v>
      </c>
    </row>
    <row r="69" spans="1:5" ht="15.75">
      <c r="A69" s="30"/>
      <c r="B69" s="54"/>
      <c r="C69" s="21">
        <v>4210</v>
      </c>
      <c r="D69" s="55" t="s">
        <v>14</v>
      </c>
      <c r="E69" s="23">
        <v>5113</v>
      </c>
    </row>
    <row r="70" spans="1:5" ht="15.75">
      <c r="A70" s="30"/>
      <c r="B70" s="54"/>
      <c r="C70" s="21">
        <v>4300</v>
      </c>
      <c r="D70" s="55" t="s">
        <v>18</v>
      </c>
      <c r="E70" s="23">
        <v>23712</v>
      </c>
    </row>
    <row r="71" spans="1:5" ht="15.75">
      <c r="A71" s="30"/>
      <c r="B71" s="54"/>
      <c r="C71" s="21">
        <v>4410</v>
      </c>
      <c r="D71" s="55" t="s">
        <v>19</v>
      </c>
      <c r="E71" s="23">
        <v>13831</v>
      </c>
    </row>
    <row r="72" spans="1:5" ht="15.75">
      <c r="A72" s="30"/>
      <c r="B72" s="54"/>
      <c r="C72" s="21">
        <v>4440</v>
      </c>
      <c r="D72" s="55" t="s">
        <v>21</v>
      </c>
      <c r="E72" s="23">
        <v>2199</v>
      </c>
    </row>
    <row r="73" spans="1:5" ht="30.75">
      <c r="A73" s="30"/>
      <c r="B73" s="54"/>
      <c r="C73" s="21">
        <v>6060</v>
      </c>
      <c r="D73" s="56" t="s">
        <v>46</v>
      </c>
      <c r="E73" s="23">
        <v>4000</v>
      </c>
    </row>
    <row r="74" spans="1:10" s="43" customFormat="1" ht="16.5">
      <c r="A74" s="24">
        <v>750</v>
      </c>
      <c r="B74" s="61"/>
      <c r="C74" s="46"/>
      <c r="D74" s="57" t="s">
        <v>47</v>
      </c>
      <c r="E74" s="28">
        <f>SUM(E75,E79,E84,E102)</f>
        <v>5011216</v>
      </c>
      <c r="I74" s="44"/>
      <c r="J74" s="62"/>
    </row>
    <row r="75" spans="1:5" s="14" customFormat="1" ht="15.75">
      <c r="A75" s="15"/>
      <c r="B75" s="16">
        <v>75011</v>
      </c>
      <c r="C75" s="17"/>
      <c r="D75" s="53" t="s">
        <v>135</v>
      </c>
      <c r="E75" s="145">
        <f>SUM(E76:E78)</f>
        <v>203700</v>
      </c>
    </row>
    <row r="76" spans="1:5" ht="15.75">
      <c r="A76" s="30"/>
      <c r="B76" s="20"/>
      <c r="C76" s="21">
        <v>4010</v>
      </c>
      <c r="D76" s="55" t="s">
        <v>10</v>
      </c>
      <c r="E76" s="23">
        <v>169300</v>
      </c>
    </row>
    <row r="77" spans="1:5" ht="15.75">
      <c r="A77" s="30"/>
      <c r="B77" s="20"/>
      <c r="C77" s="21">
        <v>4110</v>
      </c>
      <c r="D77" s="55" t="s">
        <v>32</v>
      </c>
      <c r="E77" s="23">
        <v>30700</v>
      </c>
    </row>
    <row r="78" spans="1:5" ht="15.75">
      <c r="A78" s="33"/>
      <c r="B78" s="34"/>
      <c r="C78" s="35">
        <v>4120</v>
      </c>
      <c r="D78" s="60" t="s">
        <v>13</v>
      </c>
      <c r="E78" s="37">
        <v>3700</v>
      </c>
    </row>
    <row r="79" spans="1:5" s="14" customFormat="1" ht="15.75">
      <c r="A79" s="15"/>
      <c r="B79" s="16">
        <v>75019</v>
      </c>
      <c r="C79" s="17"/>
      <c r="D79" s="53" t="s">
        <v>48</v>
      </c>
      <c r="E79" s="142">
        <f>SUM(E80:E83)</f>
        <v>280000</v>
      </c>
    </row>
    <row r="80" spans="1:5" ht="15.75">
      <c r="A80" s="30"/>
      <c r="B80" s="54"/>
      <c r="C80" s="21">
        <v>3030</v>
      </c>
      <c r="D80" s="55" t="s">
        <v>49</v>
      </c>
      <c r="E80" s="23">
        <v>264000</v>
      </c>
    </row>
    <row r="81" spans="1:5" ht="15.75">
      <c r="A81" s="30"/>
      <c r="B81" s="54"/>
      <c r="C81" s="21">
        <v>4210</v>
      </c>
      <c r="D81" s="55" t="s">
        <v>14</v>
      </c>
      <c r="E81" s="23">
        <v>8000</v>
      </c>
    </row>
    <row r="82" spans="1:5" ht="15.75">
      <c r="A82" s="30"/>
      <c r="B82" s="54"/>
      <c r="C82" s="21">
        <v>4300</v>
      </c>
      <c r="D82" s="55" t="s">
        <v>18</v>
      </c>
      <c r="E82" s="23">
        <v>5000</v>
      </c>
    </row>
    <row r="83" spans="1:5" ht="15.75">
      <c r="A83" s="30"/>
      <c r="B83" s="54"/>
      <c r="C83" s="21">
        <v>4410</v>
      </c>
      <c r="D83" s="55" t="s">
        <v>19</v>
      </c>
      <c r="E83" s="23">
        <v>3000</v>
      </c>
    </row>
    <row r="84" spans="1:9" s="14" customFormat="1" ht="15.75">
      <c r="A84" s="58"/>
      <c r="B84" s="16">
        <v>75020</v>
      </c>
      <c r="C84" s="17"/>
      <c r="D84" s="53" t="s">
        <v>50</v>
      </c>
      <c r="E84" s="144">
        <f>SUM(E85:E101)</f>
        <v>4490516</v>
      </c>
      <c r="I84" s="63"/>
    </row>
    <row r="85" spans="1:5" ht="45.75">
      <c r="A85" s="30"/>
      <c r="B85" s="20"/>
      <c r="C85" s="21">
        <v>2310</v>
      </c>
      <c r="D85" s="56" t="s">
        <v>29</v>
      </c>
      <c r="E85" s="23">
        <v>233910</v>
      </c>
    </row>
    <row r="86" spans="1:5" ht="15.75">
      <c r="A86" s="30"/>
      <c r="B86" s="20"/>
      <c r="C86" s="21">
        <v>3030</v>
      </c>
      <c r="D86" s="55" t="s">
        <v>49</v>
      </c>
      <c r="E86" s="23">
        <v>40000</v>
      </c>
    </row>
    <row r="87" spans="1:5" ht="15.75">
      <c r="A87" s="30"/>
      <c r="B87" s="20"/>
      <c r="C87" s="21">
        <v>4010</v>
      </c>
      <c r="D87" s="55" t="s">
        <v>10</v>
      </c>
      <c r="E87" s="23">
        <v>2093748</v>
      </c>
    </row>
    <row r="88" spans="1:5" ht="15.75">
      <c r="A88" s="30"/>
      <c r="B88" s="20"/>
      <c r="C88" s="21">
        <v>4040</v>
      </c>
      <c r="D88" s="55" t="s">
        <v>31</v>
      </c>
      <c r="E88" s="23">
        <v>165992</v>
      </c>
    </row>
    <row r="89" spans="1:5" ht="15.75">
      <c r="A89" s="30"/>
      <c r="B89" s="22"/>
      <c r="C89" s="21">
        <v>4110</v>
      </c>
      <c r="D89" s="55" t="s">
        <v>32</v>
      </c>
      <c r="E89" s="23">
        <v>404084</v>
      </c>
    </row>
    <row r="90" spans="1:5" ht="15.75">
      <c r="A90" s="30"/>
      <c r="B90" s="22"/>
      <c r="C90" s="21">
        <v>4120</v>
      </c>
      <c r="D90" s="55" t="s">
        <v>13</v>
      </c>
      <c r="E90" s="23">
        <v>55340</v>
      </c>
    </row>
    <row r="91" spans="1:5" ht="15.75">
      <c r="A91" s="30"/>
      <c r="B91" s="22"/>
      <c r="C91" s="21">
        <v>4210</v>
      </c>
      <c r="D91" s="55" t="s">
        <v>14</v>
      </c>
      <c r="E91" s="23">
        <v>600600</v>
      </c>
    </row>
    <row r="92" spans="1:5" ht="15.75">
      <c r="A92" s="30"/>
      <c r="B92" s="22"/>
      <c r="C92" s="21">
        <v>4260</v>
      </c>
      <c r="D92" s="55" t="s">
        <v>16</v>
      </c>
      <c r="E92" s="23">
        <v>35500</v>
      </c>
    </row>
    <row r="93" spans="1:5" ht="15.75">
      <c r="A93" s="30"/>
      <c r="B93" s="22"/>
      <c r="C93" s="21">
        <v>4300</v>
      </c>
      <c r="D93" s="55" t="s">
        <v>18</v>
      </c>
      <c r="E93" s="23">
        <v>661142</v>
      </c>
    </row>
    <row r="94" spans="1:5" ht="15.75">
      <c r="A94" s="30"/>
      <c r="B94" s="22"/>
      <c r="C94" s="21">
        <v>4410</v>
      </c>
      <c r="D94" s="55" t="s">
        <v>19</v>
      </c>
      <c r="E94" s="23">
        <v>55000</v>
      </c>
    </row>
    <row r="95" spans="1:5" ht="15.75">
      <c r="A95" s="30"/>
      <c r="B95" s="22"/>
      <c r="C95" s="21">
        <v>4420</v>
      </c>
      <c r="D95" s="55" t="s">
        <v>51</v>
      </c>
      <c r="E95" s="23">
        <v>10000</v>
      </c>
    </row>
    <row r="96" spans="1:5" ht="15.75">
      <c r="A96" s="30"/>
      <c r="B96" s="22"/>
      <c r="C96" s="21">
        <v>4430</v>
      </c>
      <c r="D96" s="55" t="s">
        <v>20</v>
      </c>
      <c r="E96" s="23">
        <v>15000</v>
      </c>
    </row>
    <row r="97" spans="1:5" ht="15.75">
      <c r="A97" s="30"/>
      <c r="B97" s="22"/>
      <c r="C97" s="21">
        <v>4440</v>
      </c>
      <c r="D97" s="55" t="s">
        <v>21</v>
      </c>
      <c r="E97" s="23">
        <v>48900</v>
      </c>
    </row>
    <row r="98" spans="1:5" ht="15.75">
      <c r="A98" s="30"/>
      <c r="B98" s="22"/>
      <c r="C98" s="21">
        <v>4530</v>
      </c>
      <c r="D98" s="55" t="s">
        <v>130</v>
      </c>
      <c r="E98" s="23">
        <v>6000</v>
      </c>
    </row>
    <row r="99" spans="1:5" ht="30.75">
      <c r="A99" s="30"/>
      <c r="B99" s="22"/>
      <c r="C99" s="21">
        <v>4590</v>
      </c>
      <c r="D99" s="56" t="s">
        <v>40</v>
      </c>
      <c r="E99" s="23">
        <v>25000</v>
      </c>
    </row>
    <row r="100" spans="1:5" ht="15.75">
      <c r="A100" s="30"/>
      <c r="B100" s="22"/>
      <c r="C100" s="21">
        <v>6050</v>
      </c>
      <c r="D100" s="55" t="s">
        <v>35</v>
      </c>
      <c r="E100" s="23">
        <v>26300</v>
      </c>
    </row>
    <row r="101" spans="1:5" ht="15.75">
      <c r="A101" s="30"/>
      <c r="B101" s="36"/>
      <c r="C101" s="35">
        <v>6060</v>
      </c>
      <c r="D101" s="60" t="s">
        <v>52</v>
      </c>
      <c r="E101" s="37">
        <v>14000</v>
      </c>
    </row>
    <row r="102" spans="1:5" s="14" customFormat="1" ht="15.75">
      <c r="A102" s="15"/>
      <c r="B102" s="16">
        <v>75045</v>
      </c>
      <c r="C102" s="17"/>
      <c r="D102" s="53" t="s">
        <v>53</v>
      </c>
      <c r="E102" s="142">
        <f>SUM(E103:E107)</f>
        <v>37000</v>
      </c>
    </row>
    <row r="103" spans="1:5" s="14" customFormat="1" ht="15.75">
      <c r="A103" s="15"/>
      <c r="B103" s="20"/>
      <c r="C103" s="21">
        <v>4110</v>
      </c>
      <c r="D103" s="55" t="s">
        <v>32</v>
      </c>
      <c r="E103" s="23">
        <v>1700</v>
      </c>
    </row>
    <row r="104" spans="1:5" s="14" customFormat="1" ht="15.75">
      <c r="A104" s="15"/>
      <c r="B104" s="20"/>
      <c r="C104" s="21">
        <v>4120</v>
      </c>
      <c r="D104" s="55" t="s">
        <v>13</v>
      </c>
      <c r="E104" s="23">
        <v>300</v>
      </c>
    </row>
    <row r="105" spans="1:5" ht="15.75">
      <c r="A105" s="30"/>
      <c r="B105" s="20"/>
      <c r="C105" s="21">
        <v>4210</v>
      </c>
      <c r="D105" s="55" t="s">
        <v>14</v>
      </c>
      <c r="E105" s="23">
        <v>2500</v>
      </c>
    </row>
    <row r="106" spans="1:5" ht="15.75">
      <c r="A106" s="30"/>
      <c r="B106" s="20"/>
      <c r="C106" s="21">
        <v>4300</v>
      </c>
      <c r="D106" s="55" t="s">
        <v>18</v>
      </c>
      <c r="E106" s="23">
        <v>32000</v>
      </c>
    </row>
    <row r="107" spans="1:5" ht="15.75">
      <c r="A107" s="30"/>
      <c r="B107" s="20"/>
      <c r="C107" s="21">
        <v>4410</v>
      </c>
      <c r="D107" s="55" t="s">
        <v>19</v>
      </c>
      <c r="E107" s="23">
        <v>500</v>
      </c>
    </row>
    <row r="108" spans="1:5" s="43" customFormat="1" ht="33">
      <c r="A108" s="24">
        <v>754</v>
      </c>
      <c r="B108" s="61"/>
      <c r="C108" s="46"/>
      <c r="D108" s="64" t="s">
        <v>54</v>
      </c>
      <c r="E108" s="28">
        <f>E109</f>
        <v>2177400</v>
      </c>
    </row>
    <row r="109" spans="1:5" s="14" customFormat="1" ht="30.75">
      <c r="A109" s="15"/>
      <c r="B109" s="16">
        <v>75411</v>
      </c>
      <c r="C109" s="17"/>
      <c r="D109" s="66" t="s">
        <v>61</v>
      </c>
      <c r="E109" s="144">
        <f>SUM(E110:E129)</f>
        <v>2177400</v>
      </c>
    </row>
    <row r="110" spans="1:5" ht="30.75">
      <c r="A110" s="30"/>
      <c r="B110" s="54"/>
      <c r="C110" s="21">
        <v>3020</v>
      </c>
      <c r="D110" s="56" t="s">
        <v>62</v>
      </c>
      <c r="E110" s="23">
        <v>292280</v>
      </c>
    </row>
    <row r="111" spans="1:5" ht="15.75">
      <c r="A111" s="30"/>
      <c r="B111" s="54"/>
      <c r="C111" s="21">
        <v>3030</v>
      </c>
      <c r="D111" s="55" t="s">
        <v>49</v>
      </c>
      <c r="E111" s="23">
        <v>5000</v>
      </c>
    </row>
    <row r="112" spans="1:5" ht="15.75">
      <c r="A112" s="30"/>
      <c r="B112" s="54"/>
      <c r="C112" s="21">
        <v>4010</v>
      </c>
      <c r="D112" s="55" t="s">
        <v>10</v>
      </c>
      <c r="E112" s="23">
        <v>7488</v>
      </c>
    </row>
    <row r="113" spans="1:5" ht="30.75">
      <c r="A113" s="30"/>
      <c r="B113" s="54"/>
      <c r="C113" s="21">
        <v>4050</v>
      </c>
      <c r="D113" s="56" t="s">
        <v>55</v>
      </c>
      <c r="E113" s="23">
        <v>1279019</v>
      </c>
    </row>
    <row r="114" spans="1:5" ht="30.75">
      <c r="A114" s="30"/>
      <c r="B114" s="54"/>
      <c r="C114" s="21">
        <v>4060</v>
      </c>
      <c r="D114" s="56" t="s">
        <v>56</v>
      </c>
      <c r="E114" s="23">
        <v>74200</v>
      </c>
    </row>
    <row r="115" spans="1:5" ht="30.75">
      <c r="A115" s="30"/>
      <c r="B115" s="54"/>
      <c r="C115" s="21">
        <v>4070</v>
      </c>
      <c r="D115" s="56" t="s">
        <v>57</v>
      </c>
      <c r="E115" s="23">
        <v>105854</v>
      </c>
    </row>
    <row r="116" spans="1:5" ht="44.25" customHeight="1">
      <c r="A116" s="30"/>
      <c r="B116" s="54"/>
      <c r="C116" s="21">
        <v>4080</v>
      </c>
      <c r="D116" s="56" t="s">
        <v>58</v>
      </c>
      <c r="E116" s="23">
        <v>54000</v>
      </c>
    </row>
    <row r="117" spans="1:5" ht="15.75">
      <c r="A117" s="30"/>
      <c r="B117" s="54"/>
      <c r="C117" s="21">
        <v>4110</v>
      </c>
      <c r="D117" s="55" t="s">
        <v>32</v>
      </c>
      <c r="E117" s="23">
        <v>58000</v>
      </c>
    </row>
    <row r="118" spans="1:5" ht="15.75">
      <c r="A118" s="30"/>
      <c r="B118" s="54"/>
      <c r="C118" s="21">
        <v>4120</v>
      </c>
      <c r="D118" s="55" t="s">
        <v>13</v>
      </c>
      <c r="E118" s="23">
        <v>10000</v>
      </c>
    </row>
    <row r="119" spans="1:5" ht="15.75">
      <c r="A119" s="30"/>
      <c r="B119" s="54"/>
      <c r="C119" s="21">
        <v>4210</v>
      </c>
      <c r="D119" s="55" t="s">
        <v>14</v>
      </c>
      <c r="E119" s="23">
        <v>44559</v>
      </c>
    </row>
    <row r="120" spans="1:5" ht="15.75">
      <c r="A120" s="30"/>
      <c r="B120" s="54"/>
      <c r="C120" s="21">
        <v>4220</v>
      </c>
      <c r="D120" s="55" t="s">
        <v>59</v>
      </c>
      <c r="E120" s="23">
        <v>1000</v>
      </c>
    </row>
    <row r="121" spans="1:5" ht="15.75">
      <c r="A121" s="30"/>
      <c r="B121" s="54"/>
      <c r="C121" s="21">
        <v>4250</v>
      </c>
      <c r="D121" s="55" t="s">
        <v>63</v>
      </c>
      <c r="E121" s="23">
        <v>26000</v>
      </c>
    </row>
    <row r="122" spans="1:5" ht="15.75">
      <c r="A122" s="30"/>
      <c r="B122" s="54"/>
      <c r="C122" s="21">
        <v>4260</v>
      </c>
      <c r="D122" s="55" t="s">
        <v>16</v>
      </c>
      <c r="E122" s="23">
        <v>41000</v>
      </c>
    </row>
    <row r="123" spans="1:5" ht="15.75">
      <c r="A123" s="30"/>
      <c r="B123" s="54"/>
      <c r="C123" s="21">
        <v>4270</v>
      </c>
      <c r="D123" s="55" t="s">
        <v>17</v>
      </c>
      <c r="E123" s="23">
        <v>5000</v>
      </c>
    </row>
    <row r="124" spans="1:5" ht="15.75">
      <c r="A124" s="30"/>
      <c r="B124" s="54"/>
      <c r="C124" s="21">
        <v>4300</v>
      </c>
      <c r="D124" s="55" t="s">
        <v>18</v>
      </c>
      <c r="E124" s="23">
        <v>30000</v>
      </c>
    </row>
    <row r="125" spans="1:5" ht="15.75">
      <c r="A125" s="30"/>
      <c r="B125" s="54"/>
      <c r="C125" s="21">
        <v>4410</v>
      </c>
      <c r="D125" s="55" t="s">
        <v>19</v>
      </c>
      <c r="E125" s="23">
        <v>2000</v>
      </c>
    </row>
    <row r="126" spans="1:5" ht="15.75">
      <c r="A126" s="30"/>
      <c r="B126" s="54"/>
      <c r="C126" s="21">
        <v>4430</v>
      </c>
      <c r="D126" s="55" t="s">
        <v>20</v>
      </c>
      <c r="E126" s="23">
        <v>1000</v>
      </c>
    </row>
    <row r="127" spans="1:5" ht="15.75">
      <c r="A127" s="30"/>
      <c r="B127" s="54"/>
      <c r="C127" s="21">
        <v>4510</v>
      </c>
      <c r="D127" s="55" t="s">
        <v>60</v>
      </c>
      <c r="E127" s="23">
        <v>1000</v>
      </c>
    </row>
    <row r="128" spans="1:5" ht="15.75">
      <c r="A128" s="30"/>
      <c r="B128" s="54"/>
      <c r="C128" s="21">
        <v>6050</v>
      </c>
      <c r="D128" s="55" t="s">
        <v>35</v>
      </c>
      <c r="E128" s="23">
        <v>60000</v>
      </c>
    </row>
    <row r="129" spans="1:5" ht="30.75">
      <c r="A129" s="30"/>
      <c r="B129" s="54"/>
      <c r="C129" s="21">
        <v>6060</v>
      </c>
      <c r="D129" s="56" t="s">
        <v>46</v>
      </c>
      <c r="E129" s="23">
        <v>80000</v>
      </c>
    </row>
    <row r="130" spans="1:5" s="43" customFormat="1" ht="16.5">
      <c r="A130" s="24">
        <v>757</v>
      </c>
      <c r="B130" s="61"/>
      <c r="C130" s="46"/>
      <c r="D130" s="57" t="s">
        <v>64</v>
      </c>
      <c r="E130" s="28">
        <f>SUM(E131,E133)</f>
        <v>618312</v>
      </c>
    </row>
    <row r="131" spans="1:5" ht="30.75">
      <c r="A131" s="30"/>
      <c r="B131" s="16">
        <v>75702</v>
      </c>
      <c r="C131" s="17"/>
      <c r="D131" s="66" t="s">
        <v>65</v>
      </c>
      <c r="E131" s="142">
        <f>E132</f>
        <v>322835</v>
      </c>
    </row>
    <row r="132" spans="1:5" ht="45.75">
      <c r="A132" s="30"/>
      <c r="B132" s="20"/>
      <c r="C132" s="21">
        <v>8070</v>
      </c>
      <c r="D132" s="56" t="s">
        <v>66</v>
      </c>
      <c r="E132" s="23">
        <v>322835</v>
      </c>
    </row>
    <row r="133" spans="1:5" ht="32.25" customHeight="1">
      <c r="A133" s="30"/>
      <c r="B133" s="16">
        <v>75704</v>
      </c>
      <c r="C133" s="17"/>
      <c r="D133" s="67" t="s">
        <v>67</v>
      </c>
      <c r="E133" s="142">
        <f>E134</f>
        <v>295477</v>
      </c>
    </row>
    <row r="134" spans="1:5" ht="30.75">
      <c r="A134" s="33"/>
      <c r="B134" s="59"/>
      <c r="C134" s="35">
        <v>8040</v>
      </c>
      <c r="D134" s="68" t="s">
        <v>68</v>
      </c>
      <c r="E134" s="37">
        <v>295477</v>
      </c>
    </row>
    <row r="135" spans="1:5" ht="16.5">
      <c r="A135" s="38">
        <v>758</v>
      </c>
      <c r="B135" s="39"/>
      <c r="C135" s="40"/>
      <c r="D135" s="69" t="s">
        <v>69</v>
      </c>
      <c r="E135" s="42">
        <f>E136</f>
        <v>131820</v>
      </c>
    </row>
    <row r="136" spans="1:5" ht="15.75">
      <c r="A136" s="30"/>
      <c r="B136" s="16">
        <v>75818</v>
      </c>
      <c r="C136" s="31"/>
      <c r="D136" s="53" t="s">
        <v>70</v>
      </c>
      <c r="E136" s="142">
        <f>SUM(E137:E139)</f>
        <v>131820</v>
      </c>
    </row>
    <row r="137" spans="1:5" ht="15.75">
      <c r="A137" s="30"/>
      <c r="B137" s="54"/>
      <c r="C137" s="21">
        <v>4810</v>
      </c>
      <c r="D137" s="55" t="s">
        <v>71</v>
      </c>
      <c r="E137" s="23">
        <v>16504</v>
      </c>
    </row>
    <row r="138" spans="1:5" ht="15.75">
      <c r="A138" s="30"/>
      <c r="B138" s="54"/>
      <c r="C138" s="21">
        <v>4810</v>
      </c>
      <c r="D138" s="55" t="s">
        <v>72</v>
      </c>
      <c r="E138" s="23">
        <v>15316</v>
      </c>
    </row>
    <row r="139" spans="1:5" s="74" customFormat="1" ht="45">
      <c r="A139" s="70"/>
      <c r="B139" s="71"/>
      <c r="C139" s="21">
        <v>4810</v>
      </c>
      <c r="D139" s="72" t="s">
        <v>73</v>
      </c>
      <c r="E139" s="73">
        <v>100000</v>
      </c>
    </row>
    <row r="140" spans="1:10" s="43" customFormat="1" ht="16.5">
      <c r="A140" s="24">
        <v>801</v>
      </c>
      <c r="B140" s="25"/>
      <c r="C140" s="26"/>
      <c r="D140" s="57" t="s">
        <v>74</v>
      </c>
      <c r="E140" s="28">
        <f>SUM(E141,E156,E169,E185,E202,E232,E222,E246,E249,E258)</f>
        <v>17394768</v>
      </c>
      <c r="J140" s="62"/>
    </row>
    <row r="141" spans="1:5" s="14" customFormat="1" ht="15.75">
      <c r="A141" s="58"/>
      <c r="B141" s="16">
        <v>80102</v>
      </c>
      <c r="C141" s="17"/>
      <c r="D141" s="53" t="s">
        <v>75</v>
      </c>
      <c r="E141" s="144">
        <f>SUM(E142:E155)</f>
        <v>1721925</v>
      </c>
    </row>
    <row r="142" spans="1:5" ht="30.75">
      <c r="A142" s="15"/>
      <c r="B142" s="20"/>
      <c r="C142" s="21">
        <v>3020</v>
      </c>
      <c r="D142" s="56" t="s">
        <v>62</v>
      </c>
      <c r="E142" s="75">
        <v>1100</v>
      </c>
    </row>
    <row r="143" spans="1:5" ht="15.75">
      <c r="A143" s="15"/>
      <c r="B143" s="20"/>
      <c r="C143" s="21">
        <v>4010</v>
      </c>
      <c r="D143" s="55" t="s">
        <v>10</v>
      </c>
      <c r="E143" s="23">
        <f>583982+547237</f>
        <v>1131219</v>
      </c>
    </row>
    <row r="144" spans="1:5" ht="15.75">
      <c r="A144" s="15"/>
      <c r="B144" s="20"/>
      <c r="C144" s="21">
        <v>4040</v>
      </c>
      <c r="D144" s="55" t="s">
        <v>31</v>
      </c>
      <c r="E144" s="23">
        <f>49120+42432</f>
        <v>91552</v>
      </c>
    </row>
    <row r="145" spans="1:5" ht="15.75">
      <c r="A145" s="15"/>
      <c r="B145" s="20"/>
      <c r="C145" s="21">
        <v>4110</v>
      </c>
      <c r="D145" s="55" t="s">
        <v>32</v>
      </c>
      <c r="E145" s="23">
        <f>112973+104736</f>
        <v>217709</v>
      </c>
    </row>
    <row r="146" spans="1:5" ht="15.75">
      <c r="A146" s="15"/>
      <c r="B146" s="20"/>
      <c r="C146" s="21">
        <v>4120</v>
      </c>
      <c r="D146" s="55" t="s">
        <v>13</v>
      </c>
      <c r="E146" s="23">
        <f>15603+14352</f>
        <v>29955</v>
      </c>
    </row>
    <row r="147" spans="1:5" ht="15.75">
      <c r="A147" s="15"/>
      <c r="B147" s="20"/>
      <c r="C147" s="21">
        <v>4210</v>
      </c>
      <c r="D147" s="55" t="s">
        <v>76</v>
      </c>
      <c r="E147" s="23">
        <v>37735</v>
      </c>
    </row>
    <row r="148" spans="1:5" ht="30.75">
      <c r="A148" s="15"/>
      <c r="B148" s="20"/>
      <c r="C148" s="21">
        <v>4240</v>
      </c>
      <c r="D148" s="56" t="s">
        <v>83</v>
      </c>
      <c r="E148" s="23">
        <v>1500</v>
      </c>
    </row>
    <row r="149" spans="1:5" ht="15.75">
      <c r="A149" s="15"/>
      <c r="B149" s="20"/>
      <c r="C149" s="21">
        <v>4260</v>
      </c>
      <c r="D149" s="55" t="s">
        <v>16</v>
      </c>
      <c r="E149" s="23">
        <f>14500+3500</f>
        <v>18000</v>
      </c>
    </row>
    <row r="150" spans="1:5" ht="15.75">
      <c r="A150" s="15"/>
      <c r="B150" s="20"/>
      <c r="C150" s="21">
        <v>4270</v>
      </c>
      <c r="D150" s="55" t="s">
        <v>17</v>
      </c>
      <c r="E150" s="23">
        <f>6000+600</f>
        <v>6600</v>
      </c>
    </row>
    <row r="151" spans="1:5" ht="15.75">
      <c r="A151" s="15"/>
      <c r="B151" s="20"/>
      <c r="C151" s="21">
        <v>4300</v>
      </c>
      <c r="D151" s="55" t="s">
        <v>18</v>
      </c>
      <c r="E151" s="23">
        <f>13500+5600</f>
        <v>19100</v>
      </c>
    </row>
    <row r="152" spans="1:5" ht="15.75">
      <c r="A152" s="15"/>
      <c r="B152" s="20"/>
      <c r="C152" s="21">
        <v>4410</v>
      </c>
      <c r="D152" s="55" t="s">
        <v>19</v>
      </c>
      <c r="E152" s="23">
        <f>1600+300</f>
        <v>1900</v>
      </c>
    </row>
    <row r="153" spans="1:5" ht="15.75">
      <c r="A153" s="15"/>
      <c r="B153" s="20"/>
      <c r="C153" s="21">
        <v>4430</v>
      </c>
      <c r="D153" s="55" t="s">
        <v>20</v>
      </c>
      <c r="E153" s="23">
        <v>2500</v>
      </c>
    </row>
    <row r="154" spans="1:5" ht="15.75">
      <c r="A154" s="15"/>
      <c r="B154" s="20"/>
      <c r="C154" s="21">
        <v>4440</v>
      </c>
      <c r="D154" s="55" t="s">
        <v>21</v>
      </c>
      <c r="E154" s="23">
        <f>36850+36205</f>
        <v>73055</v>
      </c>
    </row>
    <row r="155" spans="1:5" ht="15.75">
      <c r="A155" s="15"/>
      <c r="B155" s="34"/>
      <c r="C155" s="35">
        <v>6050</v>
      </c>
      <c r="D155" s="60" t="s">
        <v>77</v>
      </c>
      <c r="E155" s="37">
        <v>90000</v>
      </c>
    </row>
    <row r="156" spans="1:5" s="14" customFormat="1" ht="15.75">
      <c r="A156" s="15"/>
      <c r="B156" s="16">
        <v>80111</v>
      </c>
      <c r="C156" s="17"/>
      <c r="D156" s="53" t="s">
        <v>78</v>
      </c>
      <c r="E156" s="142">
        <f>SUM(E157:E168)</f>
        <v>1233651</v>
      </c>
    </row>
    <row r="157" spans="1:5" ht="30.75">
      <c r="A157" s="15"/>
      <c r="B157" s="20"/>
      <c r="C157" s="21">
        <v>3020</v>
      </c>
      <c r="D157" s="56" t="s">
        <v>62</v>
      </c>
      <c r="E157" s="23">
        <f>1000+500</f>
        <v>1500</v>
      </c>
    </row>
    <row r="158" spans="1:5" ht="15.75">
      <c r="A158" s="15"/>
      <c r="B158" s="20"/>
      <c r="C158" s="21">
        <v>4010</v>
      </c>
      <c r="D158" s="55" t="s">
        <v>10</v>
      </c>
      <c r="E158" s="23">
        <f>359753+486379</f>
        <v>846132</v>
      </c>
    </row>
    <row r="159" spans="1:5" ht="15.75">
      <c r="A159" s="15"/>
      <c r="B159" s="20"/>
      <c r="C159" s="21">
        <v>4040</v>
      </c>
      <c r="D159" s="55" t="s">
        <v>31</v>
      </c>
      <c r="E159" s="23">
        <f>25757+40835</f>
        <v>66592</v>
      </c>
    </row>
    <row r="160" spans="1:5" ht="15.75">
      <c r="A160" s="15"/>
      <c r="B160" s="20"/>
      <c r="C160" s="21">
        <v>4110</v>
      </c>
      <c r="D160" s="55" t="s">
        <v>32</v>
      </c>
      <c r="E160" s="23">
        <f>65228+93890</f>
        <v>159118</v>
      </c>
    </row>
    <row r="161" spans="1:5" ht="15.75">
      <c r="A161" s="15"/>
      <c r="B161" s="20"/>
      <c r="C161" s="21">
        <v>4120</v>
      </c>
      <c r="D161" s="55" t="s">
        <v>13</v>
      </c>
      <c r="E161" s="23">
        <f>8938+12865</f>
        <v>21803</v>
      </c>
    </row>
    <row r="162" spans="1:5" ht="15.75">
      <c r="A162" s="15"/>
      <c r="B162" s="20"/>
      <c r="C162" s="21">
        <v>4210</v>
      </c>
      <c r="D162" s="55" t="s">
        <v>79</v>
      </c>
      <c r="E162" s="23">
        <f>24816+8059</f>
        <v>32875</v>
      </c>
    </row>
    <row r="163" spans="1:5" ht="15.75">
      <c r="A163" s="15"/>
      <c r="B163" s="20"/>
      <c r="C163" s="21">
        <v>4220</v>
      </c>
      <c r="D163" s="55" t="s">
        <v>59</v>
      </c>
      <c r="E163" s="23">
        <v>16200</v>
      </c>
    </row>
    <row r="164" spans="1:5" ht="15.75">
      <c r="A164" s="15"/>
      <c r="B164" s="20"/>
      <c r="C164" s="21">
        <v>4260</v>
      </c>
      <c r="D164" s="55" t="s">
        <v>80</v>
      </c>
      <c r="E164" s="23">
        <f>5700+5800</f>
        <v>11500</v>
      </c>
    </row>
    <row r="165" spans="1:5" ht="15.75">
      <c r="A165" s="15"/>
      <c r="B165" s="20"/>
      <c r="C165" s="21">
        <v>4270</v>
      </c>
      <c r="D165" s="55" t="s">
        <v>17</v>
      </c>
      <c r="E165" s="23">
        <f>950+2000</f>
        <v>2950</v>
      </c>
    </row>
    <row r="166" spans="1:5" ht="15.75">
      <c r="A166" s="15"/>
      <c r="B166" s="20"/>
      <c r="C166" s="21">
        <v>4300</v>
      </c>
      <c r="D166" s="55" t="s">
        <v>18</v>
      </c>
      <c r="E166" s="23">
        <f>9200+3000</f>
        <v>12200</v>
      </c>
    </row>
    <row r="167" spans="1:5" ht="15.75">
      <c r="A167" s="15"/>
      <c r="B167" s="20"/>
      <c r="C167" s="21">
        <v>4410</v>
      </c>
      <c r="D167" s="55" t="s">
        <v>19</v>
      </c>
      <c r="E167" s="23">
        <f>500+800</f>
        <v>1300</v>
      </c>
    </row>
    <row r="168" spans="1:18" ht="15.75">
      <c r="A168" s="15"/>
      <c r="B168" s="20"/>
      <c r="C168" s="21">
        <v>4440</v>
      </c>
      <c r="D168" s="55" t="s">
        <v>21</v>
      </c>
      <c r="E168" s="23">
        <f>26909+34572</f>
        <v>61481</v>
      </c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</row>
    <row r="169" spans="1:18" s="14" customFormat="1" ht="15.75">
      <c r="A169" s="77"/>
      <c r="B169" s="10">
        <v>80120</v>
      </c>
      <c r="C169" s="11"/>
      <c r="D169" s="78" t="s">
        <v>81</v>
      </c>
      <c r="E169" s="144">
        <f>SUM(E170:E184)</f>
        <v>4554323</v>
      </c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</row>
    <row r="170" spans="1:18" ht="45.75">
      <c r="A170" s="15"/>
      <c r="B170" s="20"/>
      <c r="C170" s="21">
        <v>2540</v>
      </c>
      <c r="D170" s="56" t="s">
        <v>82</v>
      </c>
      <c r="E170" s="75">
        <v>170543</v>
      </c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</row>
    <row r="171" spans="1:18" ht="30.75">
      <c r="A171" s="15"/>
      <c r="B171" s="20"/>
      <c r="C171" s="21">
        <v>3020</v>
      </c>
      <c r="D171" s="56" t="s">
        <v>30</v>
      </c>
      <c r="E171" s="23">
        <v>1300</v>
      </c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</row>
    <row r="172" spans="1:19" ht="15.75">
      <c r="A172" s="15"/>
      <c r="B172" s="20"/>
      <c r="C172" s="21">
        <v>4010</v>
      </c>
      <c r="D172" s="55" t="s">
        <v>10</v>
      </c>
      <c r="E172" s="23">
        <v>2403262</v>
      </c>
      <c r="G172" s="76"/>
      <c r="H172" s="76"/>
      <c r="I172" s="76"/>
      <c r="J172" s="80"/>
      <c r="K172" s="81"/>
      <c r="L172" s="81"/>
      <c r="M172" s="81"/>
      <c r="N172" s="81"/>
      <c r="O172" s="81"/>
      <c r="P172" s="81"/>
      <c r="Q172" s="82"/>
      <c r="R172" s="83"/>
      <c r="S172" s="84"/>
    </row>
    <row r="173" spans="1:19" ht="15.75">
      <c r="A173" s="15"/>
      <c r="B173" s="20"/>
      <c r="C173" s="21">
        <v>4040</v>
      </c>
      <c r="D173" s="55" t="s">
        <v>31</v>
      </c>
      <c r="E173" s="23">
        <v>165800</v>
      </c>
      <c r="G173" s="76"/>
      <c r="H173" s="76"/>
      <c r="I173" s="76"/>
      <c r="J173" s="80"/>
      <c r="K173" s="85"/>
      <c r="L173" s="81"/>
      <c r="M173" s="82"/>
      <c r="N173" s="81"/>
      <c r="O173" s="82"/>
      <c r="P173" s="81"/>
      <c r="Q173" s="82"/>
      <c r="R173" s="83"/>
      <c r="S173" s="84"/>
    </row>
    <row r="174" spans="1:19" ht="15.75">
      <c r="A174" s="15"/>
      <c r="B174" s="20"/>
      <c r="C174" s="21">
        <v>4110</v>
      </c>
      <c r="D174" s="55" t="s">
        <v>32</v>
      </c>
      <c r="E174" s="23">
        <v>447834</v>
      </c>
      <c r="G174" s="76"/>
      <c r="H174" s="76"/>
      <c r="I174" s="76"/>
      <c r="J174" s="80"/>
      <c r="K174" s="81"/>
      <c r="L174" s="81"/>
      <c r="M174" s="82"/>
      <c r="N174" s="81"/>
      <c r="O174" s="81"/>
      <c r="P174" s="81"/>
      <c r="Q174" s="82"/>
      <c r="R174" s="83"/>
      <c r="S174" s="84"/>
    </row>
    <row r="175" spans="1:19" ht="15.75">
      <c r="A175" s="15"/>
      <c r="B175" s="20"/>
      <c r="C175" s="21">
        <v>4120</v>
      </c>
      <c r="D175" s="55" t="s">
        <v>13</v>
      </c>
      <c r="E175" s="23">
        <v>61781</v>
      </c>
      <c r="G175" s="76"/>
      <c r="H175" s="76"/>
      <c r="I175" s="76"/>
      <c r="J175" s="80"/>
      <c r="K175" s="81"/>
      <c r="L175" s="81"/>
      <c r="M175" s="82"/>
      <c r="N175" s="81"/>
      <c r="O175" s="82"/>
      <c r="P175" s="81"/>
      <c r="Q175" s="82"/>
      <c r="R175" s="83"/>
      <c r="S175" s="84"/>
    </row>
    <row r="176" spans="1:19" ht="15.75">
      <c r="A176" s="15"/>
      <c r="B176" s="20"/>
      <c r="C176" s="21">
        <v>4210</v>
      </c>
      <c r="D176" s="55" t="s">
        <v>14</v>
      </c>
      <c r="E176" s="23">
        <v>36367</v>
      </c>
      <c r="G176" s="76"/>
      <c r="H176" s="76"/>
      <c r="I176" s="76"/>
      <c r="J176" s="80"/>
      <c r="K176" s="81"/>
      <c r="L176" s="81"/>
      <c r="M176" s="81"/>
      <c r="N176" s="81"/>
      <c r="O176" s="81"/>
      <c r="P176" s="81"/>
      <c r="Q176" s="81"/>
      <c r="R176" s="83"/>
      <c r="S176" s="84"/>
    </row>
    <row r="177" spans="1:19" ht="30.75">
      <c r="A177" s="15"/>
      <c r="B177" s="20"/>
      <c r="C177" s="21">
        <v>4240</v>
      </c>
      <c r="D177" s="56" t="s">
        <v>83</v>
      </c>
      <c r="E177" s="23">
        <v>10000</v>
      </c>
      <c r="G177" s="76"/>
      <c r="H177" s="76"/>
      <c r="I177" s="76"/>
      <c r="J177" s="80"/>
      <c r="K177" s="81"/>
      <c r="L177" s="81"/>
      <c r="M177" s="81"/>
      <c r="N177" s="81"/>
      <c r="O177" s="81"/>
      <c r="P177" s="81"/>
      <c r="Q177" s="81"/>
      <c r="R177" s="83"/>
      <c r="S177" s="84"/>
    </row>
    <row r="178" spans="1:19" ht="15.75">
      <c r="A178" s="15"/>
      <c r="B178" s="20"/>
      <c r="C178" s="21">
        <v>4260</v>
      </c>
      <c r="D178" s="55" t="s">
        <v>16</v>
      </c>
      <c r="E178" s="23">
        <v>109161</v>
      </c>
      <c r="G178" s="76"/>
      <c r="H178" s="76"/>
      <c r="I178" s="76"/>
      <c r="J178" s="80"/>
      <c r="K178" s="81"/>
      <c r="L178" s="81"/>
      <c r="M178" s="81"/>
      <c r="N178" s="81"/>
      <c r="O178" s="81"/>
      <c r="P178" s="81"/>
      <c r="Q178" s="82"/>
      <c r="R178" s="83"/>
      <c r="S178" s="84"/>
    </row>
    <row r="179" spans="1:19" ht="15.75">
      <c r="A179" s="15"/>
      <c r="B179" s="20"/>
      <c r="C179" s="21">
        <v>4270</v>
      </c>
      <c r="D179" s="55" t="s">
        <v>17</v>
      </c>
      <c r="E179" s="23">
        <v>12161</v>
      </c>
      <c r="G179" s="76"/>
      <c r="H179" s="76"/>
      <c r="I179" s="76"/>
      <c r="J179" s="80"/>
      <c r="K179" s="82"/>
      <c r="L179" s="81"/>
      <c r="M179" s="82"/>
      <c r="N179" s="81"/>
      <c r="O179" s="81"/>
      <c r="P179" s="81"/>
      <c r="Q179" s="82"/>
      <c r="R179" s="83"/>
      <c r="S179" s="84"/>
    </row>
    <row r="180" spans="1:19" ht="15.75">
      <c r="A180" s="15"/>
      <c r="B180" s="20"/>
      <c r="C180" s="21">
        <v>4300</v>
      </c>
      <c r="D180" s="55" t="s">
        <v>18</v>
      </c>
      <c r="E180" s="23">
        <v>49314</v>
      </c>
      <c r="G180" s="76"/>
      <c r="H180" s="76"/>
      <c r="I180" s="76"/>
      <c r="J180" s="80"/>
      <c r="K180" s="82"/>
      <c r="L180" s="81"/>
      <c r="M180" s="81"/>
      <c r="N180" s="81"/>
      <c r="O180" s="81"/>
      <c r="P180" s="81"/>
      <c r="Q180" s="82"/>
      <c r="R180" s="83"/>
      <c r="S180" s="84"/>
    </row>
    <row r="181" spans="1:19" ht="15.75">
      <c r="A181" s="15"/>
      <c r="B181" s="20"/>
      <c r="C181" s="21">
        <v>4410</v>
      </c>
      <c r="D181" s="55" t="s">
        <v>19</v>
      </c>
      <c r="E181" s="23">
        <v>3011</v>
      </c>
      <c r="G181" s="76"/>
      <c r="H181" s="76"/>
      <c r="I181" s="76"/>
      <c r="J181" s="80"/>
      <c r="K181" s="82"/>
      <c r="L181" s="81"/>
      <c r="M181" s="82"/>
      <c r="N181" s="81"/>
      <c r="O181" s="81"/>
      <c r="P181" s="81"/>
      <c r="Q181" s="82"/>
      <c r="R181" s="83"/>
      <c r="S181" s="84"/>
    </row>
    <row r="182" spans="1:19" ht="15.75">
      <c r="A182" s="15"/>
      <c r="B182" s="20"/>
      <c r="C182" s="21">
        <v>4430</v>
      </c>
      <c r="D182" s="55" t="s">
        <v>20</v>
      </c>
      <c r="E182" s="23">
        <f>2144+5000</f>
        <v>7144</v>
      </c>
      <c r="G182" s="76"/>
      <c r="H182" s="76"/>
      <c r="I182" s="76"/>
      <c r="J182" s="80"/>
      <c r="K182" s="82"/>
      <c r="L182" s="81"/>
      <c r="M182" s="81"/>
      <c r="N182" s="81"/>
      <c r="O182" s="81"/>
      <c r="P182" s="81"/>
      <c r="Q182" s="81"/>
      <c r="R182" s="83"/>
      <c r="S182" s="84"/>
    </row>
    <row r="183" spans="1:19" ht="15.75">
      <c r="A183" s="15"/>
      <c r="B183" s="20"/>
      <c r="C183" s="21">
        <v>4440</v>
      </c>
      <c r="D183" s="55" t="s">
        <v>21</v>
      </c>
      <c r="E183" s="23">
        <v>169845</v>
      </c>
      <c r="G183" s="76"/>
      <c r="H183" s="76"/>
      <c r="I183" s="76"/>
      <c r="J183" s="80"/>
      <c r="K183" s="82"/>
      <c r="L183" s="86"/>
      <c r="M183" s="81"/>
      <c r="N183" s="86"/>
      <c r="O183" s="86"/>
      <c r="P183" s="86"/>
      <c r="Q183" s="82"/>
      <c r="R183" s="79"/>
      <c r="S183" s="84"/>
    </row>
    <row r="184" spans="1:19" ht="15.75">
      <c r="A184" s="15"/>
      <c r="B184" s="34"/>
      <c r="C184" s="35">
        <v>6050</v>
      </c>
      <c r="D184" s="60" t="s">
        <v>35</v>
      </c>
      <c r="E184" s="37">
        <v>906800</v>
      </c>
      <c r="G184" s="76"/>
      <c r="H184" s="76"/>
      <c r="I184" s="76"/>
      <c r="J184" s="80"/>
      <c r="K184" s="82"/>
      <c r="L184" s="86"/>
      <c r="M184" s="81"/>
      <c r="N184" s="86"/>
      <c r="O184" s="86"/>
      <c r="P184" s="86"/>
      <c r="Q184" s="82"/>
      <c r="R184" s="79"/>
      <c r="S184" s="84"/>
    </row>
    <row r="185" spans="1:19" s="14" customFormat="1" ht="15.75">
      <c r="A185" s="15"/>
      <c r="B185" s="16">
        <v>80123</v>
      </c>
      <c r="C185" s="17"/>
      <c r="D185" s="53" t="s">
        <v>84</v>
      </c>
      <c r="E185" s="142">
        <f>SUM(E186:E201)</f>
        <v>1041524</v>
      </c>
      <c r="G185" s="79"/>
      <c r="H185" s="79"/>
      <c r="I185" s="79"/>
      <c r="J185" s="87"/>
      <c r="K185" s="88"/>
      <c r="L185" s="89"/>
      <c r="M185" s="83"/>
      <c r="N185" s="89"/>
      <c r="O185" s="89"/>
      <c r="P185" s="89"/>
      <c r="Q185" s="88"/>
      <c r="R185" s="79"/>
      <c r="S185" s="90"/>
    </row>
    <row r="186" spans="1:19" ht="30.75">
      <c r="A186" s="15"/>
      <c r="B186" s="20"/>
      <c r="C186" s="21">
        <v>3020</v>
      </c>
      <c r="D186" s="56" t="s">
        <v>62</v>
      </c>
      <c r="E186" s="23">
        <f>200+10117</f>
        <v>10317</v>
      </c>
      <c r="G186" s="76"/>
      <c r="H186" s="76"/>
      <c r="I186" s="76"/>
      <c r="J186" s="80"/>
      <c r="K186" s="82"/>
      <c r="L186" s="86"/>
      <c r="M186" s="81"/>
      <c r="N186" s="86"/>
      <c r="O186" s="86"/>
      <c r="P186" s="86"/>
      <c r="Q186" s="82"/>
      <c r="R186" s="79"/>
      <c r="S186" s="84"/>
    </row>
    <row r="187" spans="1:19" ht="15.75">
      <c r="A187" s="15"/>
      <c r="B187" s="20"/>
      <c r="C187" s="21">
        <v>4010</v>
      </c>
      <c r="D187" s="55" t="s">
        <v>10</v>
      </c>
      <c r="E187" s="23">
        <f>36644+65780+148780+152290+274059+76195</f>
        <v>753748</v>
      </c>
      <c r="G187" s="76"/>
      <c r="H187" s="76"/>
      <c r="I187" s="76"/>
      <c r="J187" s="80"/>
      <c r="K187" s="82"/>
      <c r="L187" s="86"/>
      <c r="M187" s="81"/>
      <c r="N187" s="86"/>
      <c r="O187" s="86"/>
      <c r="P187" s="86"/>
      <c r="Q187" s="82"/>
      <c r="R187" s="79"/>
      <c r="S187" s="84"/>
    </row>
    <row r="188" spans="1:19" ht="15.75">
      <c r="A188" s="15"/>
      <c r="B188" s="20"/>
      <c r="C188" s="21">
        <v>4040</v>
      </c>
      <c r="D188" s="55" t="s">
        <v>31</v>
      </c>
      <c r="E188" s="23">
        <v>3902</v>
      </c>
      <c r="G188" s="76"/>
      <c r="H188" s="76"/>
      <c r="I188" s="76"/>
      <c r="J188" s="80"/>
      <c r="K188" s="82"/>
      <c r="L188" s="86"/>
      <c r="M188" s="81"/>
      <c r="N188" s="86"/>
      <c r="O188" s="86"/>
      <c r="P188" s="86"/>
      <c r="Q188" s="82"/>
      <c r="R188" s="79"/>
      <c r="S188" s="84"/>
    </row>
    <row r="189" spans="1:19" ht="15.75">
      <c r="A189" s="15"/>
      <c r="B189" s="20"/>
      <c r="C189" s="21">
        <v>4110</v>
      </c>
      <c r="D189" s="55" t="s">
        <v>32</v>
      </c>
      <c r="E189" s="23">
        <f>6550+11760+27297+29038+48214+13624</f>
        <v>136483</v>
      </c>
      <c r="G189" s="76"/>
      <c r="H189" s="76"/>
      <c r="I189" s="76"/>
      <c r="J189" s="80"/>
      <c r="K189" s="82"/>
      <c r="L189" s="86"/>
      <c r="M189" s="81"/>
      <c r="N189" s="86"/>
      <c r="O189" s="86"/>
      <c r="P189" s="86"/>
      <c r="Q189" s="82"/>
      <c r="R189" s="79"/>
      <c r="S189" s="84"/>
    </row>
    <row r="190" spans="1:19" ht="15.75">
      <c r="A190" s="15"/>
      <c r="B190" s="20"/>
      <c r="C190" s="21">
        <v>4120</v>
      </c>
      <c r="D190" s="55" t="s">
        <v>13</v>
      </c>
      <c r="E190" s="23">
        <f>900+1610+3740+3979+6606+1867</f>
        <v>18702</v>
      </c>
      <c r="G190" s="76"/>
      <c r="H190" s="76"/>
      <c r="I190" s="76"/>
      <c r="J190" s="80"/>
      <c r="K190" s="82"/>
      <c r="L190" s="86"/>
      <c r="M190" s="81"/>
      <c r="N190" s="86"/>
      <c r="O190" s="86"/>
      <c r="P190" s="86"/>
      <c r="Q190" s="82"/>
      <c r="R190" s="79"/>
      <c r="S190" s="84"/>
    </row>
    <row r="191" spans="1:19" ht="15.75">
      <c r="A191" s="15"/>
      <c r="B191" s="20"/>
      <c r="C191" s="21">
        <v>4140</v>
      </c>
      <c r="D191" s="55" t="s">
        <v>85</v>
      </c>
      <c r="E191" s="23">
        <v>0</v>
      </c>
      <c r="G191" s="76"/>
      <c r="H191" s="76"/>
      <c r="I191" s="76"/>
      <c r="J191" s="80"/>
      <c r="K191" s="82"/>
      <c r="L191" s="86"/>
      <c r="M191" s="81"/>
      <c r="N191" s="86"/>
      <c r="O191" s="86"/>
      <c r="P191" s="86"/>
      <c r="Q191" s="82"/>
      <c r="R191" s="79"/>
      <c r="S191" s="84"/>
    </row>
    <row r="192" spans="1:19" ht="15.75">
      <c r="A192" s="15"/>
      <c r="B192" s="20"/>
      <c r="C192" s="21">
        <v>4210</v>
      </c>
      <c r="D192" s="55" t="s">
        <v>76</v>
      </c>
      <c r="E192" s="23">
        <f>4560+11600</f>
        <v>16160</v>
      </c>
      <c r="G192" s="76"/>
      <c r="H192" s="76"/>
      <c r="I192" s="76"/>
      <c r="J192" s="80"/>
      <c r="K192" s="82"/>
      <c r="L192" s="86"/>
      <c r="M192" s="81"/>
      <c r="N192" s="86"/>
      <c r="O192" s="86"/>
      <c r="P192" s="86"/>
      <c r="Q192" s="82"/>
      <c r="R192" s="79"/>
      <c r="S192" s="84"/>
    </row>
    <row r="193" spans="1:19" ht="30.75">
      <c r="A193" s="15"/>
      <c r="B193" s="20"/>
      <c r="C193" s="21">
        <v>4240</v>
      </c>
      <c r="D193" s="56" t="s">
        <v>83</v>
      </c>
      <c r="E193" s="23">
        <v>0</v>
      </c>
      <c r="G193" s="76"/>
      <c r="H193" s="76"/>
      <c r="I193" s="76"/>
      <c r="J193" s="80"/>
      <c r="K193" s="82"/>
      <c r="L193" s="86"/>
      <c r="M193" s="81"/>
      <c r="N193" s="86"/>
      <c r="O193" s="86"/>
      <c r="P193" s="86"/>
      <c r="Q193" s="82"/>
      <c r="R193" s="79"/>
      <c r="S193" s="84"/>
    </row>
    <row r="194" spans="1:19" ht="15.75">
      <c r="A194" s="15"/>
      <c r="B194" s="20"/>
      <c r="C194" s="21">
        <v>4260</v>
      </c>
      <c r="D194" s="55" t="s">
        <v>16</v>
      </c>
      <c r="E194" s="23">
        <f>12080+1800</f>
        <v>13880</v>
      </c>
      <c r="G194" s="76"/>
      <c r="H194" s="76"/>
      <c r="I194" s="76"/>
      <c r="J194" s="80"/>
      <c r="K194" s="82"/>
      <c r="L194" s="86"/>
      <c r="M194" s="81"/>
      <c r="N194" s="86"/>
      <c r="O194" s="86"/>
      <c r="P194" s="86"/>
      <c r="Q194" s="82"/>
      <c r="R194" s="79"/>
      <c r="S194" s="84"/>
    </row>
    <row r="195" spans="1:19" ht="15.75">
      <c r="A195" s="15"/>
      <c r="B195" s="20"/>
      <c r="C195" s="21">
        <v>4270</v>
      </c>
      <c r="D195" s="55" t="s">
        <v>17</v>
      </c>
      <c r="E195" s="23">
        <v>28000</v>
      </c>
      <c r="G195" s="76"/>
      <c r="H195" s="76"/>
      <c r="I195" s="76"/>
      <c r="J195" s="80"/>
      <c r="K195" s="82"/>
      <c r="L195" s="86"/>
      <c r="M195" s="81"/>
      <c r="N195" s="86"/>
      <c r="O195" s="86"/>
      <c r="P195" s="86"/>
      <c r="Q195" s="82"/>
      <c r="R195" s="79"/>
      <c r="S195" s="84"/>
    </row>
    <row r="196" spans="1:19" ht="15.75">
      <c r="A196" s="15"/>
      <c r="B196" s="20"/>
      <c r="C196" s="21">
        <v>4300</v>
      </c>
      <c r="D196" s="55" t="s">
        <v>18</v>
      </c>
      <c r="E196" s="23">
        <f>1690+1500</f>
        <v>3190</v>
      </c>
      <c r="G196" s="76"/>
      <c r="H196" s="76"/>
      <c r="I196" s="76"/>
      <c r="J196" s="80"/>
      <c r="K196" s="82"/>
      <c r="L196" s="86"/>
      <c r="M196" s="81"/>
      <c r="N196" s="86"/>
      <c r="O196" s="86"/>
      <c r="P196" s="86"/>
      <c r="Q196" s="82"/>
      <c r="R196" s="79"/>
      <c r="S196" s="84"/>
    </row>
    <row r="197" spans="1:19" ht="15.75">
      <c r="A197" s="15"/>
      <c r="B197" s="20"/>
      <c r="C197" s="21">
        <v>4410</v>
      </c>
      <c r="D197" s="55" t="s">
        <v>19</v>
      </c>
      <c r="E197" s="23">
        <v>1000</v>
      </c>
      <c r="G197" s="76"/>
      <c r="H197" s="76"/>
      <c r="I197" s="76"/>
      <c r="J197" s="80"/>
      <c r="K197" s="82"/>
      <c r="L197" s="86"/>
      <c r="M197" s="81"/>
      <c r="N197" s="86"/>
      <c r="O197" s="86"/>
      <c r="P197" s="86"/>
      <c r="Q197" s="82"/>
      <c r="R197" s="79"/>
      <c r="S197" s="84"/>
    </row>
    <row r="198" spans="1:19" ht="15.75">
      <c r="A198" s="15"/>
      <c r="B198" s="20"/>
      <c r="C198" s="21">
        <v>4430</v>
      </c>
      <c r="D198" s="55" t="s">
        <v>20</v>
      </c>
      <c r="E198" s="23">
        <v>0</v>
      </c>
      <c r="G198" s="76"/>
      <c r="H198" s="76"/>
      <c r="I198" s="76"/>
      <c r="J198" s="80"/>
      <c r="K198" s="82"/>
      <c r="L198" s="86"/>
      <c r="M198" s="81"/>
      <c r="N198" s="86"/>
      <c r="O198" s="86"/>
      <c r="P198" s="86"/>
      <c r="Q198" s="82"/>
      <c r="R198" s="79"/>
      <c r="S198" s="84"/>
    </row>
    <row r="199" spans="1:19" ht="15.75">
      <c r="A199" s="15"/>
      <c r="B199" s="20"/>
      <c r="C199" s="21">
        <v>4440</v>
      </c>
      <c r="D199" s="55" t="s">
        <v>21</v>
      </c>
      <c r="E199" s="23">
        <f>4000+4430+10940+12183+19634+4955</f>
        <v>56142</v>
      </c>
      <c r="G199" s="76"/>
      <c r="H199" s="76"/>
      <c r="I199" s="76"/>
      <c r="J199" s="80"/>
      <c r="K199" s="82"/>
      <c r="L199" s="86"/>
      <c r="M199" s="81"/>
      <c r="N199" s="86"/>
      <c r="O199" s="86"/>
      <c r="P199" s="86"/>
      <c r="Q199" s="82"/>
      <c r="R199" s="79"/>
      <c r="S199" s="84"/>
    </row>
    <row r="200" spans="1:19" ht="15.75">
      <c r="A200" s="15"/>
      <c r="B200" s="20"/>
      <c r="C200" s="21">
        <v>6050</v>
      </c>
      <c r="D200" s="55" t="s">
        <v>35</v>
      </c>
      <c r="E200" s="23">
        <v>0</v>
      </c>
      <c r="G200" s="76"/>
      <c r="H200" s="76"/>
      <c r="I200" s="76"/>
      <c r="J200" s="80"/>
      <c r="K200" s="82"/>
      <c r="L200" s="86"/>
      <c r="M200" s="81"/>
      <c r="N200" s="86"/>
      <c r="O200" s="86"/>
      <c r="P200" s="86"/>
      <c r="Q200" s="82"/>
      <c r="R200" s="79"/>
      <c r="S200" s="84"/>
    </row>
    <row r="201" spans="1:19" ht="15.75">
      <c r="A201" s="15"/>
      <c r="B201" s="20"/>
      <c r="C201" s="21">
        <v>6060</v>
      </c>
      <c r="D201" s="55" t="s">
        <v>52</v>
      </c>
      <c r="E201" s="23">
        <v>0</v>
      </c>
      <c r="G201" s="76"/>
      <c r="H201" s="76"/>
      <c r="I201" s="76"/>
      <c r="J201" s="80"/>
      <c r="K201" s="82"/>
      <c r="L201" s="86"/>
      <c r="M201" s="81"/>
      <c r="N201" s="86"/>
      <c r="O201" s="86"/>
      <c r="P201" s="86"/>
      <c r="Q201" s="82"/>
      <c r="R201" s="79"/>
      <c r="S201" s="84"/>
    </row>
    <row r="202" spans="1:18" s="14" customFormat="1" ht="15.75">
      <c r="A202" s="91"/>
      <c r="B202" s="10">
        <v>80130</v>
      </c>
      <c r="C202" s="11"/>
      <c r="D202" s="78" t="s">
        <v>86</v>
      </c>
      <c r="E202" s="144">
        <f>SUM(E203:E221)</f>
        <v>8294340</v>
      </c>
      <c r="G202" s="79"/>
      <c r="H202" s="79"/>
      <c r="I202" s="79"/>
      <c r="J202" s="87"/>
      <c r="K202" s="88"/>
      <c r="L202" s="89"/>
      <c r="M202" s="88"/>
      <c r="N202" s="89"/>
      <c r="O202" s="89"/>
      <c r="P202" s="89"/>
      <c r="Q202" s="88"/>
      <c r="R202" s="79"/>
    </row>
    <row r="203" spans="1:18" ht="30.75">
      <c r="A203" s="30"/>
      <c r="B203" s="20"/>
      <c r="C203" s="21">
        <v>3020</v>
      </c>
      <c r="D203" s="56" t="s">
        <v>30</v>
      </c>
      <c r="E203" s="23">
        <v>158350</v>
      </c>
      <c r="G203" s="76"/>
      <c r="H203" s="76"/>
      <c r="I203" s="76"/>
      <c r="J203" s="76"/>
      <c r="K203" s="92"/>
      <c r="L203" s="76"/>
      <c r="M203" s="79"/>
      <c r="N203" s="76"/>
      <c r="O203" s="83"/>
      <c r="P203" s="76"/>
      <c r="Q203" s="83"/>
      <c r="R203" s="79"/>
    </row>
    <row r="204" spans="1:18" ht="15.75">
      <c r="A204" s="30"/>
      <c r="B204" s="20"/>
      <c r="C204" s="21">
        <v>3030</v>
      </c>
      <c r="D204" s="55" t="s">
        <v>49</v>
      </c>
      <c r="E204" s="23">
        <v>31400</v>
      </c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</row>
    <row r="205" spans="1:18" ht="15.75">
      <c r="A205" s="30"/>
      <c r="B205" s="20"/>
      <c r="C205" s="21">
        <v>3240</v>
      </c>
      <c r="D205" s="55" t="s">
        <v>87</v>
      </c>
      <c r="E205" s="23">
        <v>1000</v>
      </c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</row>
    <row r="206" spans="1:18" ht="15.75">
      <c r="A206" s="30"/>
      <c r="B206" s="20"/>
      <c r="C206" s="21">
        <v>4010</v>
      </c>
      <c r="D206" s="55" t="s">
        <v>10</v>
      </c>
      <c r="E206" s="23">
        <v>5092458</v>
      </c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</row>
    <row r="207" spans="1:18" ht="15.75">
      <c r="A207" s="30"/>
      <c r="B207" s="20"/>
      <c r="C207" s="21">
        <v>4040</v>
      </c>
      <c r="D207" s="55" t="s">
        <v>31</v>
      </c>
      <c r="E207" s="23">
        <v>436169</v>
      </c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</row>
    <row r="208" spans="1:18" ht="15.75">
      <c r="A208" s="30"/>
      <c r="B208" s="20"/>
      <c r="C208" s="21">
        <v>4110</v>
      </c>
      <c r="D208" s="55" t="s">
        <v>32</v>
      </c>
      <c r="E208" s="23">
        <v>981109</v>
      </c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</row>
    <row r="209" spans="1:18" ht="15.75">
      <c r="A209" s="30"/>
      <c r="B209" s="20"/>
      <c r="C209" s="21">
        <v>4120</v>
      </c>
      <c r="D209" s="55" t="s">
        <v>13</v>
      </c>
      <c r="E209" s="23">
        <f>13880+34772+37809+17919+12845+16918</f>
        <v>134143</v>
      </c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</row>
    <row r="210" spans="1:18" ht="15.75">
      <c r="A210" s="30"/>
      <c r="B210" s="20"/>
      <c r="C210" s="21">
        <v>4140</v>
      </c>
      <c r="D210" s="55" t="s">
        <v>85</v>
      </c>
      <c r="E210" s="23">
        <f>6120+950+3120</f>
        <v>10190</v>
      </c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</row>
    <row r="211" spans="1:18" ht="15.75">
      <c r="A211" s="30"/>
      <c r="B211" s="20"/>
      <c r="C211" s="21">
        <v>4210</v>
      </c>
      <c r="D211" s="55" t="s">
        <v>76</v>
      </c>
      <c r="E211" s="23">
        <v>309994</v>
      </c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</row>
    <row r="212" spans="1:18" ht="30.75">
      <c r="A212" s="30"/>
      <c r="B212" s="20"/>
      <c r="C212" s="21">
        <v>4240</v>
      </c>
      <c r="D212" s="56" t="s">
        <v>83</v>
      </c>
      <c r="E212" s="23">
        <f>3000+7000+2000+5000+10000+2000</f>
        <v>29000</v>
      </c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</row>
    <row r="213" spans="1:18" ht="15.75">
      <c r="A213" s="30"/>
      <c r="B213" s="20"/>
      <c r="C213" s="21">
        <v>4260</v>
      </c>
      <c r="D213" s="55" t="s">
        <v>16</v>
      </c>
      <c r="E213" s="23">
        <f>8700+131800+38000+7350+12119+11500</f>
        <v>209469</v>
      </c>
      <c r="G213" s="76"/>
      <c r="H213" s="76"/>
      <c r="I213" s="79"/>
      <c r="J213" s="80"/>
      <c r="K213" s="82"/>
      <c r="L213" s="82"/>
      <c r="M213" s="82"/>
      <c r="N213" s="82"/>
      <c r="O213" s="82"/>
      <c r="P213" s="82"/>
      <c r="Q213" s="82"/>
      <c r="R213" s="82"/>
    </row>
    <row r="214" spans="1:18" ht="15.75">
      <c r="A214" s="30"/>
      <c r="B214" s="20"/>
      <c r="C214" s="21">
        <v>4270</v>
      </c>
      <c r="D214" s="55" t="s">
        <v>17</v>
      </c>
      <c r="E214" s="23">
        <v>243995</v>
      </c>
      <c r="G214" s="76"/>
      <c r="H214" s="76"/>
      <c r="I214" s="76"/>
      <c r="J214" s="80"/>
      <c r="K214" s="81"/>
      <c r="L214" s="81"/>
      <c r="M214" s="81"/>
      <c r="N214" s="82"/>
      <c r="O214" s="82"/>
      <c r="P214" s="82"/>
      <c r="Q214" s="82"/>
      <c r="R214" s="81"/>
    </row>
    <row r="215" spans="1:18" ht="15.75">
      <c r="A215" s="30"/>
      <c r="B215" s="20"/>
      <c r="C215" s="21">
        <v>4300</v>
      </c>
      <c r="D215" s="55" t="s">
        <v>18</v>
      </c>
      <c r="E215" s="23">
        <v>291871</v>
      </c>
      <c r="G215" s="76"/>
      <c r="H215" s="76"/>
      <c r="I215" s="76"/>
      <c r="J215" s="80"/>
      <c r="K215" s="93"/>
      <c r="L215" s="82"/>
      <c r="M215" s="93"/>
      <c r="N215" s="82"/>
      <c r="O215" s="82"/>
      <c r="P215" s="82"/>
      <c r="Q215" s="82"/>
      <c r="R215" s="82"/>
    </row>
    <row r="216" spans="1:18" ht="15.75">
      <c r="A216" s="30"/>
      <c r="B216" s="20"/>
      <c r="C216" s="21">
        <v>4410</v>
      </c>
      <c r="D216" s="55" t="s">
        <v>19</v>
      </c>
      <c r="E216" s="23">
        <f>2550+4000+3100+5307+6160+3000</f>
        <v>24117</v>
      </c>
      <c r="G216" s="76"/>
      <c r="H216" s="76"/>
      <c r="I216" s="76"/>
      <c r="J216" s="80"/>
      <c r="K216" s="82"/>
      <c r="L216" s="81"/>
      <c r="M216" s="82"/>
      <c r="N216" s="82"/>
      <c r="O216" s="82"/>
      <c r="P216" s="82"/>
      <c r="Q216" s="82"/>
      <c r="R216" s="82"/>
    </row>
    <row r="217" spans="1:18" ht="15.75">
      <c r="A217" s="30"/>
      <c r="B217" s="20"/>
      <c r="C217" s="21">
        <v>4420</v>
      </c>
      <c r="D217" s="55" t="s">
        <v>51</v>
      </c>
      <c r="E217" s="23">
        <v>0</v>
      </c>
      <c r="G217" s="76"/>
      <c r="H217" s="76"/>
      <c r="I217" s="76"/>
      <c r="J217" s="80"/>
      <c r="K217" s="82"/>
      <c r="L217" s="81"/>
      <c r="M217" s="82"/>
      <c r="N217" s="82"/>
      <c r="O217" s="82"/>
      <c r="P217" s="82"/>
      <c r="Q217" s="82"/>
      <c r="R217" s="82"/>
    </row>
    <row r="218" spans="1:18" ht="15.75">
      <c r="A218" s="30"/>
      <c r="B218" s="20"/>
      <c r="C218" s="21">
        <v>4430</v>
      </c>
      <c r="D218" s="55" t="s">
        <v>20</v>
      </c>
      <c r="E218" s="23">
        <v>13764</v>
      </c>
      <c r="G218" s="76"/>
      <c r="H218" s="76"/>
      <c r="I218" s="76"/>
      <c r="J218" s="80"/>
      <c r="K218" s="82"/>
      <c r="L218" s="82"/>
      <c r="M218" s="82"/>
      <c r="N218" s="82"/>
      <c r="O218" s="82"/>
      <c r="P218" s="82"/>
      <c r="Q218" s="82"/>
      <c r="R218" s="82"/>
    </row>
    <row r="219" spans="1:18" ht="15" customHeight="1">
      <c r="A219" s="30"/>
      <c r="B219" s="20"/>
      <c r="C219" s="21">
        <v>4440</v>
      </c>
      <c r="D219" s="55" t="s">
        <v>21</v>
      </c>
      <c r="E219" s="23">
        <f>32980+79456+93504+43194+33444+35733</f>
        <v>318311</v>
      </c>
      <c r="G219" s="76"/>
      <c r="H219" s="76"/>
      <c r="I219" s="76"/>
      <c r="J219" s="80"/>
      <c r="K219" s="82"/>
      <c r="L219" s="82"/>
      <c r="M219" s="82"/>
      <c r="N219" s="82"/>
      <c r="O219" s="82"/>
      <c r="P219" s="82"/>
      <c r="Q219" s="82"/>
      <c r="R219" s="82"/>
    </row>
    <row r="220" spans="1:18" s="14" customFormat="1" ht="15.75">
      <c r="A220" s="15"/>
      <c r="B220" s="20"/>
      <c r="C220" s="21">
        <v>6050</v>
      </c>
      <c r="D220" s="55" t="s">
        <v>35</v>
      </c>
      <c r="E220" s="23">
        <v>0</v>
      </c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</row>
    <row r="221" spans="1:18" s="14" customFormat="1" ht="15.75">
      <c r="A221" s="15"/>
      <c r="B221" s="34"/>
      <c r="C221" s="35">
        <v>6060</v>
      </c>
      <c r="D221" s="60" t="s">
        <v>52</v>
      </c>
      <c r="E221" s="37">
        <v>9000</v>
      </c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</row>
    <row r="222" spans="1:18" s="14" customFormat="1" ht="15.75">
      <c r="A222" s="15"/>
      <c r="B222" s="16">
        <v>80134</v>
      </c>
      <c r="C222" s="17"/>
      <c r="D222" s="53" t="s">
        <v>88</v>
      </c>
      <c r="E222" s="142">
        <f>SUM(E223:E231)</f>
        <v>204431</v>
      </c>
      <c r="G222" s="79"/>
      <c r="H222" s="76"/>
      <c r="I222" s="76"/>
      <c r="J222" s="80"/>
      <c r="K222" s="81"/>
      <c r="L222" s="93"/>
      <c r="M222" s="82"/>
      <c r="N222" s="81"/>
      <c r="O222" s="82"/>
      <c r="P222" s="82"/>
      <c r="Q222" s="82"/>
      <c r="R222" s="83"/>
    </row>
    <row r="223" spans="1:18" ht="30.75">
      <c r="A223" s="30"/>
      <c r="B223" s="54"/>
      <c r="C223" s="21">
        <v>3020</v>
      </c>
      <c r="D223" s="56" t="s">
        <v>30</v>
      </c>
      <c r="E223" s="23">
        <v>300</v>
      </c>
      <c r="G223" s="76"/>
      <c r="H223" s="76"/>
      <c r="I223" s="76"/>
      <c r="J223" s="80"/>
      <c r="K223" s="81"/>
      <c r="L223" s="93"/>
      <c r="M223" s="82"/>
      <c r="N223" s="81"/>
      <c r="O223" s="82"/>
      <c r="P223" s="82"/>
      <c r="Q223" s="82"/>
      <c r="R223" s="81"/>
    </row>
    <row r="224" spans="1:18" s="14" customFormat="1" ht="15.75">
      <c r="A224" s="15"/>
      <c r="B224" s="20"/>
      <c r="C224" s="21">
        <v>4010</v>
      </c>
      <c r="D224" s="55" t="s">
        <v>10</v>
      </c>
      <c r="E224" s="23">
        <v>141856</v>
      </c>
      <c r="G224" s="79"/>
      <c r="H224" s="76"/>
      <c r="I224" s="76"/>
      <c r="J224" s="80"/>
      <c r="K224" s="81"/>
      <c r="L224" s="82"/>
      <c r="M224" s="81"/>
      <c r="N224" s="81"/>
      <c r="O224" s="81"/>
      <c r="P224" s="82"/>
      <c r="Q224" s="82"/>
      <c r="R224" s="83"/>
    </row>
    <row r="225" spans="1:18" s="14" customFormat="1" ht="15.75">
      <c r="A225" s="15"/>
      <c r="B225" s="20"/>
      <c r="C225" s="21">
        <v>4040</v>
      </c>
      <c r="D225" s="55" t="s">
        <v>31</v>
      </c>
      <c r="E225" s="23">
        <v>12058</v>
      </c>
      <c r="G225" s="79"/>
      <c r="H225" s="76"/>
      <c r="I225" s="76"/>
      <c r="J225" s="80"/>
      <c r="K225" s="81"/>
      <c r="L225" s="82"/>
      <c r="M225" s="82"/>
      <c r="N225" s="81"/>
      <c r="O225" s="82"/>
      <c r="P225" s="82"/>
      <c r="Q225" s="82"/>
      <c r="R225" s="83"/>
    </row>
    <row r="226" spans="1:18" s="14" customFormat="1" ht="15.75">
      <c r="A226" s="15"/>
      <c r="B226" s="20"/>
      <c r="C226" s="21">
        <v>4110</v>
      </c>
      <c r="D226" s="55" t="s">
        <v>32</v>
      </c>
      <c r="E226" s="23">
        <v>27520</v>
      </c>
      <c r="G226" s="79"/>
      <c r="H226" s="76"/>
      <c r="I226" s="76"/>
      <c r="J226" s="80"/>
      <c r="K226" s="81"/>
      <c r="L226" s="82"/>
      <c r="M226" s="82"/>
      <c r="N226" s="81"/>
      <c r="O226" s="82"/>
      <c r="P226" s="81"/>
      <c r="Q226" s="82"/>
      <c r="R226" s="83"/>
    </row>
    <row r="227" spans="1:18" s="14" customFormat="1" ht="15.75">
      <c r="A227" s="15"/>
      <c r="B227" s="20"/>
      <c r="C227" s="21">
        <v>4120</v>
      </c>
      <c r="D227" s="55" t="s">
        <v>13</v>
      </c>
      <c r="E227" s="23">
        <v>3771</v>
      </c>
      <c r="G227" s="79"/>
      <c r="H227" s="76"/>
      <c r="I227" s="76"/>
      <c r="J227" s="80"/>
      <c r="K227" s="81"/>
      <c r="L227" s="82"/>
      <c r="M227" s="82"/>
      <c r="N227" s="81"/>
      <c r="O227" s="82"/>
      <c r="P227" s="81"/>
      <c r="Q227" s="81"/>
      <c r="R227" s="83"/>
    </row>
    <row r="228" spans="1:18" s="14" customFormat="1" ht="15.75">
      <c r="A228" s="15"/>
      <c r="B228" s="20"/>
      <c r="C228" s="21">
        <v>4210</v>
      </c>
      <c r="D228" s="55" t="s">
        <v>76</v>
      </c>
      <c r="E228" s="23">
        <v>2178</v>
      </c>
      <c r="G228" s="79"/>
      <c r="H228" s="76"/>
      <c r="I228" s="76"/>
      <c r="J228" s="80"/>
      <c r="K228" s="81"/>
      <c r="L228" s="82"/>
      <c r="M228" s="82"/>
      <c r="N228" s="81"/>
      <c r="O228" s="81"/>
      <c r="P228" s="82"/>
      <c r="Q228" s="82"/>
      <c r="R228" s="83"/>
    </row>
    <row r="229" spans="1:18" s="14" customFormat="1" ht="15.75">
      <c r="A229" s="15"/>
      <c r="B229" s="20"/>
      <c r="C229" s="21">
        <v>4260</v>
      </c>
      <c r="D229" s="55" t="s">
        <v>16</v>
      </c>
      <c r="E229" s="23">
        <v>2600</v>
      </c>
      <c r="G229" s="79"/>
      <c r="H229" s="76"/>
      <c r="I229" s="76"/>
      <c r="J229" s="80"/>
      <c r="K229" s="81"/>
      <c r="L229" s="82"/>
      <c r="M229" s="82"/>
      <c r="N229" s="81"/>
      <c r="O229" s="81"/>
      <c r="P229" s="82"/>
      <c r="Q229" s="82"/>
      <c r="R229" s="83"/>
    </row>
    <row r="230" spans="1:18" s="14" customFormat="1" ht="15.75">
      <c r="A230" s="15"/>
      <c r="B230" s="20"/>
      <c r="C230" s="21">
        <v>4300</v>
      </c>
      <c r="D230" s="55" t="s">
        <v>18</v>
      </c>
      <c r="E230" s="23">
        <v>2800</v>
      </c>
      <c r="G230" s="79"/>
      <c r="H230" s="76"/>
      <c r="I230" s="76"/>
      <c r="J230" s="80"/>
      <c r="K230" s="81"/>
      <c r="L230" s="82"/>
      <c r="M230" s="82"/>
      <c r="N230" s="81"/>
      <c r="O230" s="81"/>
      <c r="P230" s="82"/>
      <c r="Q230" s="82"/>
      <c r="R230" s="83"/>
    </row>
    <row r="231" spans="1:18" s="14" customFormat="1" ht="15.75">
      <c r="A231" s="15"/>
      <c r="B231" s="34"/>
      <c r="C231" s="35">
        <v>4440</v>
      </c>
      <c r="D231" s="60" t="s">
        <v>21</v>
      </c>
      <c r="E231" s="37">
        <v>11348</v>
      </c>
      <c r="G231" s="79"/>
      <c r="H231" s="76"/>
      <c r="I231" s="76"/>
      <c r="J231" s="80"/>
      <c r="K231" s="81"/>
      <c r="L231" s="82"/>
      <c r="M231" s="82"/>
      <c r="N231" s="81"/>
      <c r="O231" s="81"/>
      <c r="P231" s="82"/>
      <c r="Q231" s="82"/>
      <c r="R231" s="83"/>
    </row>
    <row r="232" spans="1:18" s="14" customFormat="1" ht="30.75">
      <c r="A232" s="15"/>
      <c r="B232" s="16">
        <v>80142</v>
      </c>
      <c r="C232" s="17"/>
      <c r="D232" s="47" t="s">
        <v>89</v>
      </c>
      <c r="E232" s="142">
        <f>SUM(E233:E245)</f>
        <v>165864</v>
      </c>
      <c r="G232" s="79"/>
      <c r="H232" s="79"/>
      <c r="I232" s="79"/>
      <c r="J232" s="87"/>
      <c r="K232" s="83"/>
      <c r="L232" s="88"/>
      <c r="M232" s="88"/>
      <c r="N232" s="83"/>
      <c r="O232" s="83"/>
      <c r="P232" s="88"/>
      <c r="Q232" s="88"/>
      <c r="R232" s="83"/>
    </row>
    <row r="233" spans="1:18" s="14" customFormat="1" ht="30.75">
      <c r="A233" s="15"/>
      <c r="B233" s="20"/>
      <c r="C233" s="21">
        <v>3020</v>
      </c>
      <c r="D233" s="94" t="s">
        <v>30</v>
      </c>
      <c r="E233" s="23">
        <v>630</v>
      </c>
      <c r="G233" s="79"/>
      <c r="H233" s="76"/>
      <c r="I233" s="76"/>
      <c r="J233" s="80"/>
      <c r="K233" s="81"/>
      <c r="L233" s="82"/>
      <c r="M233" s="82"/>
      <c r="N233" s="81"/>
      <c r="O233" s="81"/>
      <c r="P233" s="82"/>
      <c r="Q233" s="82"/>
      <c r="R233" s="83"/>
    </row>
    <row r="234" spans="1:18" s="14" customFormat="1" ht="15.75">
      <c r="A234" s="15"/>
      <c r="B234" s="20"/>
      <c r="C234" s="21">
        <v>4010</v>
      </c>
      <c r="D234" s="22" t="s">
        <v>10</v>
      </c>
      <c r="E234" s="23">
        <v>108838</v>
      </c>
      <c r="G234" s="79"/>
      <c r="H234" s="76"/>
      <c r="I234" s="76"/>
      <c r="J234" s="80"/>
      <c r="K234" s="81"/>
      <c r="L234" s="82"/>
      <c r="M234" s="82"/>
      <c r="N234" s="81"/>
      <c r="O234" s="81"/>
      <c r="P234" s="82"/>
      <c r="Q234" s="82"/>
      <c r="R234" s="83"/>
    </row>
    <row r="235" spans="1:18" s="14" customFormat="1" ht="15.75">
      <c r="A235" s="15"/>
      <c r="B235" s="20"/>
      <c r="C235" s="21">
        <v>4040</v>
      </c>
      <c r="D235" s="22" t="s">
        <v>31</v>
      </c>
      <c r="E235" s="23">
        <v>5120</v>
      </c>
      <c r="G235" s="79"/>
      <c r="H235" s="76"/>
      <c r="I235" s="76"/>
      <c r="J235" s="80"/>
      <c r="K235" s="81"/>
      <c r="L235" s="82"/>
      <c r="M235" s="82"/>
      <c r="N235" s="81"/>
      <c r="O235" s="81"/>
      <c r="P235" s="82"/>
      <c r="Q235" s="82"/>
      <c r="R235" s="83"/>
    </row>
    <row r="236" spans="1:18" s="14" customFormat="1" ht="15.75">
      <c r="A236" s="15"/>
      <c r="B236" s="20"/>
      <c r="C236" s="21">
        <v>4110</v>
      </c>
      <c r="D236" s="22" t="s">
        <v>32</v>
      </c>
      <c r="E236" s="23">
        <v>16630</v>
      </c>
      <c r="G236" s="79"/>
      <c r="H236" s="76"/>
      <c r="I236" s="76"/>
      <c r="J236" s="80"/>
      <c r="K236" s="81"/>
      <c r="L236" s="82"/>
      <c r="M236" s="82"/>
      <c r="N236" s="81"/>
      <c r="O236" s="81"/>
      <c r="P236" s="82"/>
      <c r="Q236" s="82"/>
      <c r="R236" s="83"/>
    </row>
    <row r="237" spans="1:18" s="14" customFormat="1" ht="15.75">
      <c r="A237" s="15"/>
      <c r="B237" s="20"/>
      <c r="C237" s="21">
        <v>4120</v>
      </c>
      <c r="D237" s="22" t="s">
        <v>13</v>
      </c>
      <c r="E237" s="23">
        <v>2350</v>
      </c>
      <c r="G237" s="79"/>
      <c r="H237" s="76"/>
      <c r="I237" s="76"/>
      <c r="J237" s="80"/>
      <c r="K237" s="81"/>
      <c r="L237" s="82"/>
      <c r="M237" s="82"/>
      <c r="N237" s="81"/>
      <c r="O237" s="81"/>
      <c r="P237" s="82"/>
      <c r="Q237" s="82"/>
      <c r="R237" s="83"/>
    </row>
    <row r="238" spans="1:18" s="14" customFormat="1" ht="15.75">
      <c r="A238" s="15"/>
      <c r="B238" s="20"/>
      <c r="C238" s="21">
        <v>4210</v>
      </c>
      <c r="D238" s="22" t="s">
        <v>76</v>
      </c>
      <c r="E238" s="23">
        <v>5980</v>
      </c>
      <c r="G238" s="79"/>
      <c r="H238" s="76"/>
      <c r="I238" s="76"/>
      <c r="J238" s="80"/>
      <c r="K238" s="81"/>
      <c r="L238" s="82"/>
      <c r="M238" s="82"/>
      <c r="N238" s="81"/>
      <c r="O238" s="81"/>
      <c r="P238" s="82"/>
      <c r="Q238" s="82"/>
      <c r="R238" s="83"/>
    </row>
    <row r="239" spans="1:18" s="14" customFormat="1" ht="30.75">
      <c r="A239" s="15"/>
      <c r="B239" s="20"/>
      <c r="C239" s="21">
        <v>4240</v>
      </c>
      <c r="D239" s="45" t="s">
        <v>83</v>
      </c>
      <c r="E239" s="23">
        <v>900</v>
      </c>
      <c r="G239" s="79"/>
      <c r="H239" s="76"/>
      <c r="I239" s="76"/>
      <c r="J239" s="80"/>
      <c r="K239" s="81"/>
      <c r="L239" s="82"/>
      <c r="M239" s="82"/>
      <c r="N239" s="81"/>
      <c r="O239" s="81"/>
      <c r="P239" s="82"/>
      <c r="Q239" s="82"/>
      <c r="R239" s="83"/>
    </row>
    <row r="240" spans="1:18" s="14" customFormat="1" ht="15.75">
      <c r="A240" s="15"/>
      <c r="B240" s="20"/>
      <c r="C240" s="21">
        <v>4270</v>
      </c>
      <c r="D240" s="22" t="s">
        <v>17</v>
      </c>
      <c r="E240" s="23">
        <v>1000</v>
      </c>
      <c r="G240" s="79"/>
      <c r="H240" s="76"/>
      <c r="I240" s="76"/>
      <c r="J240" s="80"/>
      <c r="K240" s="81"/>
      <c r="L240" s="82"/>
      <c r="M240" s="82"/>
      <c r="N240" s="81"/>
      <c r="O240" s="81"/>
      <c r="P240" s="82"/>
      <c r="Q240" s="82"/>
      <c r="R240" s="83"/>
    </row>
    <row r="241" spans="1:18" s="14" customFormat="1" ht="15.75">
      <c r="A241" s="15"/>
      <c r="B241" s="20"/>
      <c r="C241" s="21">
        <v>4300</v>
      </c>
      <c r="D241" s="22" t="s">
        <v>20</v>
      </c>
      <c r="E241" s="23">
        <v>11500</v>
      </c>
      <c r="G241" s="79"/>
      <c r="H241" s="76"/>
      <c r="I241" s="76"/>
      <c r="J241" s="80"/>
      <c r="K241" s="81"/>
      <c r="L241" s="82"/>
      <c r="M241" s="82"/>
      <c r="N241" s="81"/>
      <c r="O241" s="81"/>
      <c r="P241" s="82"/>
      <c r="Q241" s="82"/>
      <c r="R241" s="83"/>
    </row>
    <row r="242" spans="1:18" s="14" customFormat="1" ht="15.75">
      <c r="A242" s="15"/>
      <c r="B242" s="20"/>
      <c r="C242" s="21">
        <v>4410</v>
      </c>
      <c r="D242" s="22" t="s">
        <v>19</v>
      </c>
      <c r="E242" s="23">
        <v>4300</v>
      </c>
      <c r="G242" s="79"/>
      <c r="H242" s="76"/>
      <c r="I242" s="76"/>
      <c r="J242" s="80"/>
      <c r="K242" s="81"/>
      <c r="L242" s="82"/>
      <c r="M242" s="82"/>
      <c r="N242" s="81"/>
      <c r="O242" s="81"/>
      <c r="P242" s="82"/>
      <c r="Q242" s="82"/>
      <c r="R242" s="83"/>
    </row>
    <row r="243" spans="1:18" s="14" customFormat="1" ht="15.75">
      <c r="A243" s="15"/>
      <c r="B243" s="20"/>
      <c r="C243" s="21">
        <v>4430</v>
      </c>
      <c r="D243" s="22" t="s">
        <v>20</v>
      </c>
      <c r="E243" s="23">
        <v>500</v>
      </c>
      <c r="G243" s="79"/>
      <c r="H243" s="76"/>
      <c r="I243" s="76"/>
      <c r="J243" s="80"/>
      <c r="K243" s="81"/>
      <c r="L243" s="82"/>
      <c r="M243" s="82"/>
      <c r="N243" s="81"/>
      <c r="O243" s="81"/>
      <c r="P243" s="82"/>
      <c r="Q243" s="82"/>
      <c r="R243" s="83"/>
    </row>
    <row r="244" spans="1:18" s="14" customFormat="1" ht="15.75">
      <c r="A244" s="15"/>
      <c r="B244" s="20"/>
      <c r="C244" s="21">
        <v>4440</v>
      </c>
      <c r="D244" s="22" t="s">
        <v>21</v>
      </c>
      <c r="E244" s="23">
        <v>4559</v>
      </c>
      <c r="G244" s="79"/>
      <c r="H244" s="76"/>
      <c r="I244" s="76"/>
      <c r="J244" s="80"/>
      <c r="K244" s="81"/>
      <c r="L244" s="82"/>
      <c r="M244" s="82"/>
      <c r="N244" s="81"/>
      <c r="O244" s="81"/>
      <c r="P244" s="82"/>
      <c r="Q244" s="82"/>
      <c r="R244" s="83"/>
    </row>
    <row r="245" spans="1:18" s="14" customFormat="1" ht="15.75">
      <c r="A245" s="15"/>
      <c r="B245" s="20"/>
      <c r="C245" s="35">
        <v>6060</v>
      </c>
      <c r="D245" s="36" t="s">
        <v>52</v>
      </c>
      <c r="E245" s="23">
        <v>3557</v>
      </c>
      <c r="G245" s="79"/>
      <c r="H245" s="76"/>
      <c r="I245" s="76"/>
      <c r="J245" s="80"/>
      <c r="K245" s="81"/>
      <c r="L245" s="82"/>
      <c r="M245" s="82"/>
      <c r="N245" s="81"/>
      <c r="O245" s="81"/>
      <c r="P245" s="82"/>
      <c r="Q245" s="82"/>
      <c r="R245" s="83"/>
    </row>
    <row r="246" spans="1:18" s="14" customFormat="1" ht="15.75">
      <c r="A246" s="15"/>
      <c r="B246" s="16">
        <v>80146</v>
      </c>
      <c r="C246" s="17"/>
      <c r="D246" s="53" t="s">
        <v>90</v>
      </c>
      <c r="E246" s="142">
        <f>SUM(E247:E248)</f>
        <v>46500</v>
      </c>
      <c r="G246" s="79"/>
      <c r="H246" s="79"/>
      <c r="I246" s="79"/>
      <c r="J246" s="87"/>
      <c r="K246" s="83"/>
      <c r="L246" s="88"/>
      <c r="M246" s="83"/>
      <c r="N246" s="83"/>
      <c r="O246" s="83"/>
      <c r="P246" s="83"/>
      <c r="Q246" s="88"/>
      <c r="R246" s="83"/>
    </row>
    <row r="247" spans="1:18" s="14" customFormat="1" ht="15.75">
      <c r="A247" s="15"/>
      <c r="B247" s="20"/>
      <c r="C247" s="21">
        <v>4410</v>
      </c>
      <c r="D247" s="55" t="s">
        <v>19</v>
      </c>
      <c r="E247" s="23">
        <v>0</v>
      </c>
      <c r="G247" s="79"/>
      <c r="H247" s="76"/>
      <c r="I247" s="76"/>
      <c r="J247" s="80"/>
      <c r="K247" s="86"/>
      <c r="L247" s="82"/>
      <c r="M247" s="81"/>
      <c r="N247" s="86"/>
      <c r="O247" s="86"/>
      <c r="P247" s="81"/>
      <c r="Q247" s="81"/>
      <c r="R247" s="79"/>
    </row>
    <row r="248" spans="1:18" s="14" customFormat="1" ht="15.75">
      <c r="A248" s="15"/>
      <c r="B248" s="34"/>
      <c r="C248" s="35">
        <v>4300</v>
      </c>
      <c r="D248" s="60" t="s">
        <v>20</v>
      </c>
      <c r="E248" s="37">
        <v>46500</v>
      </c>
      <c r="G248" s="79"/>
      <c r="H248" s="76"/>
      <c r="I248" s="76"/>
      <c r="J248" s="80"/>
      <c r="K248" s="86"/>
      <c r="L248" s="82"/>
      <c r="M248" s="81"/>
      <c r="N248" s="86"/>
      <c r="O248" s="86"/>
      <c r="P248" s="81"/>
      <c r="Q248" s="81"/>
      <c r="R248" s="79"/>
    </row>
    <row r="249" spans="1:18" s="14" customFormat="1" ht="15.75">
      <c r="A249" s="15"/>
      <c r="B249" s="16">
        <v>80147</v>
      </c>
      <c r="C249" s="31"/>
      <c r="D249" s="53" t="s">
        <v>91</v>
      </c>
      <c r="E249" s="142">
        <f>SUM(E250:E257)</f>
        <v>95000</v>
      </c>
      <c r="G249" s="79"/>
      <c r="H249" s="76"/>
      <c r="I249" s="76"/>
      <c r="J249" s="80"/>
      <c r="K249" s="86"/>
      <c r="L249" s="82"/>
      <c r="M249" s="81"/>
      <c r="N249" s="86"/>
      <c r="O249" s="86"/>
      <c r="P249" s="81"/>
      <c r="Q249" s="81"/>
      <c r="R249" s="79"/>
    </row>
    <row r="250" spans="1:18" s="14" customFormat="1" ht="15.75">
      <c r="A250" s="15"/>
      <c r="B250" s="20"/>
      <c r="C250" s="21">
        <v>4010</v>
      </c>
      <c r="D250" s="55" t="s">
        <v>10</v>
      </c>
      <c r="E250" s="23">
        <v>51700</v>
      </c>
      <c r="G250" s="79"/>
      <c r="H250" s="76"/>
      <c r="I250" s="76"/>
      <c r="J250" s="80"/>
      <c r="K250" s="86"/>
      <c r="L250" s="82"/>
      <c r="M250" s="81"/>
      <c r="N250" s="86"/>
      <c r="O250" s="86"/>
      <c r="P250" s="81"/>
      <c r="Q250" s="81"/>
      <c r="R250" s="79"/>
    </row>
    <row r="251" spans="1:18" s="14" customFormat="1" ht="15.75">
      <c r="A251" s="15"/>
      <c r="B251" s="20"/>
      <c r="C251" s="21">
        <v>4040</v>
      </c>
      <c r="D251" s="55" t="s">
        <v>92</v>
      </c>
      <c r="E251" s="23">
        <v>4500</v>
      </c>
      <c r="G251" s="79"/>
      <c r="H251" s="76"/>
      <c r="I251" s="76"/>
      <c r="J251" s="80"/>
      <c r="K251" s="86"/>
      <c r="L251" s="82"/>
      <c r="M251" s="81"/>
      <c r="N251" s="86"/>
      <c r="O251" s="86"/>
      <c r="P251" s="81"/>
      <c r="Q251" s="81"/>
      <c r="R251" s="79"/>
    </row>
    <row r="252" spans="1:18" s="14" customFormat="1" ht="15.75">
      <c r="A252" s="15"/>
      <c r="B252" s="20"/>
      <c r="C252" s="21">
        <v>4110</v>
      </c>
      <c r="D252" s="55" t="s">
        <v>32</v>
      </c>
      <c r="E252" s="23">
        <v>9103</v>
      </c>
      <c r="G252" s="79"/>
      <c r="H252" s="76"/>
      <c r="I252" s="76"/>
      <c r="J252" s="80"/>
      <c r="K252" s="86"/>
      <c r="L252" s="82"/>
      <c r="M252" s="81"/>
      <c r="N252" s="86"/>
      <c r="O252" s="86"/>
      <c r="P252" s="81"/>
      <c r="Q252" s="81"/>
      <c r="R252" s="79"/>
    </row>
    <row r="253" spans="1:18" s="14" customFormat="1" ht="15.75">
      <c r="A253" s="15"/>
      <c r="B253" s="20"/>
      <c r="C253" s="21">
        <v>4120</v>
      </c>
      <c r="D253" s="55" t="s">
        <v>13</v>
      </c>
      <c r="E253" s="23">
        <v>1377</v>
      </c>
      <c r="G253" s="79"/>
      <c r="H253" s="76"/>
      <c r="I253" s="76"/>
      <c r="J253" s="80"/>
      <c r="K253" s="86"/>
      <c r="L253" s="82"/>
      <c r="M253" s="81"/>
      <c r="N253" s="86"/>
      <c r="O253" s="86"/>
      <c r="P253" s="81"/>
      <c r="Q253" s="81"/>
      <c r="R253" s="79"/>
    </row>
    <row r="254" spans="1:18" s="14" customFormat="1" ht="15.75">
      <c r="A254" s="15"/>
      <c r="B254" s="20"/>
      <c r="C254" s="21">
        <v>4210</v>
      </c>
      <c r="D254" s="55" t="s">
        <v>14</v>
      </c>
      <c r="E254" s="23">
        <v>4080</v>
      </c>
      <c r="G254" s="79"/>
      <c r="H254" s="76"/>
      <c r="I254" s="76"/>
      <c r="J254" s="80"/>
      <c r="K254" s="86"/>
      <c r="L254" s="82"/>
      <c r="M254" s="81"/>
      <c r="N254" s="86"/>
      <c r="O254" s="86"/>
      <c r="P254" s="81"/>
      <c r="Q254" s="81"/>
      <c r="R254" s="79"/>
    </row>
    <row r="255" spans="1:18" s="14" customFormat="1" ht="30.75">
      <c r="A255" s="15"/>
      <c r="B255" s="20"/>
      <c r="C255" s="21">
        <v>4240</v>
      </c>
      <c r="D255" s="56" t="s">
        <v>83</v>
      </c>
      <c r="E255" s="23">
        <v>10020</v>
      </c>
      <c r="G255" s="79"/>
      <c r="H255" s="76"/>
      <c r="I255" s="76"/>
      <c r="J255" s="80"/>
      <c r="K255" s="86"/>
      <c r="L255" s="82"/>
      <c r="M255" s="81"/>
      <c r="N255" s="86"/>
      <c r="O255" s="86"/>
      <c r="P255" s="81"/>
      <c r="Q255" s="81"/>
      <c r="R255" s="79"/>
    </row>
    <row r="256" spans="1:18" s="14" customFormat="1" ht="15.75">
      <c r="A256" s="15"/>
      <c r="B256" s="20"/>
      <c r="C256" s="21">
        <v>4300</v>
      </c>
      <c r="D256" s="55" t="s">
        <v>18</v>
      </c>
      <c r="E256" s="23">
        <v>10500</v>
      </c>
      <c r="G256" s="79"/>
      <c r="H256" s="76"/>
      <c r="I256" s="76"/>
      <c r="J256" s="80"/>
      <c r="K256" s="86"/>
      <c r="L256" s="82"/>
      <c r="M256" s="81"/>
      <c r="N256" s="86"/>
      <c r="O256" s="86"/>
      <c r="P256" s="81"/>
      <c r="Q256" s="81"/>
      <c r="R256" s="79"/>
    </row>
    <row r="257" spans="1:18" s="14" customFormat="1" ht="15.75">
      <c r="A257" s="15"/>
      <c r="B257" s="34"/>
      <c r="C257" s="35">
        <v>4440</v>
      </c>
      <c r="D257" s="36" t="s">
        <v>21</v>
      </c>
      <c r="E257" s="37">
        <v>3720</v>
      </c>
      <c r="G257" s="79"/>
      <c r="H257" s="76"/>
      <c r="I257" s="76"/>
      <c r="J257" s="80"/>
      <c r="K257" s="86"/>
      <c r="L257" s="82"/>
      <c r="M257" s="81"/>
      <c r="N257" s="86"/>
      <c r="O257" s="86"/>
      <c r="P257" s="81"/>
      <c r="Q257" s="81"/>
      <c r="R257" s="79"/>
    </row>
    <row r="258" spans="1:18" s="14" customFormat="1" ht="15.75">
      <c r="A258" s="15"/>
      <c r="B258" s="16">
        <v>80195</v>
      </c>
      <c r="C258" s="31"/>
      <c r="D258" s="53" t="s">
        <v>93</v>
      </c>
      <c r="E258" s="142">
        <f>E259</f>
        <v>37210</v>
      </c>
      <c r="G258" s="79"/>
      <c r="H258" s="76"/>
      <c r="I258" s="76"/>
      <c r="J258" s="80"/>
      <c r="K258" s="86"/>
      <c r="L258" s="82"/>
      <c r="M258" s="81"/>
      <c r="N258" s="86"/>
      <c r="O258" s="86"/>
      <c r="P258" s="81"/>
      <c r="Q258" s="81"/>
      <c r="R258" s="79"/>
    </row>
    <row r="259" spans="1:18" s="14" customFormat="1" ht="15.75">
      <c r="A259" s="15"/>
      <c r="B259" s="20"/>
      <c r="C259" s="21">
        <v>4440</v>
      </c>
      <c r="D259" s="55" t="s">
        <v>21</v>
      </c>
      <c r="E259" s="23">
        <v>37210</v>
      </c>
      <c r="G259" s="79"/>
      <c r="H259" s="76"/>
      <c r="I259" s="76"/>
      <c r="J259" s="80"/>
      <c r="K259" s="86"/>
      <c r="L259" s="82"/>
      <c r="M259" s="81"/>
      <c r="N259" s="86"/>
      <c r="O259" s="86"/>
      <c r="P259" s="81"/>
      <c r="Q259" s="81"/>
      <c r="R259" s="79"/>
    </row>
    <row r="260" spans="1:18" s="29" customFormat="1" ht="16.5">
      <c r="A260" s="24">
        <v>851</v>
      </c>
      <c r="B260" s="25"/>
      <c r="C260" s="26"/>
      <c r="D260" s="57" t="s">
        <v>94</v>
      </c>
      <c r="E260" s="28">
        <f>SUM(E261,E264,E269)</f>
        <v>1469071</v>
      </c>
      <c r="G260" s="95"/>
      <c r="H260" s="96"/>
      <c r="I260" s="96"/>
      <c r="J260" s="97"/>
      <c r="K260" s="96"/>
      <c r="L260" s="98"/>
      <c r="M260" s="98"/>
      <c r="N260" s="96"/>
      <c r="O260" s="96"/>
      <c r="P260" s="96"/>
      <c r="Q260" s="98"/>
      <c r="R260" s="95"/>
    </row>
    <row r="261" spans="1:5" s="14" customFormat="1" ht="15.75">
      <c r="A261" s="15"/>
      <c r="B261" s="34">
        <v>85111</v>
      </c>
      <c r="C261" s="35"/>
      <c r="D261" s="105" t="s">
        <v>131</v>
      </c>
      <c r="E261" s="147">
        <f>E262+E263</f>
        <v>671951</v>
      </c>
    </row>
    <row r="262" spans="1:5" s="14" customFormat="1" ht="15.75">
      <c r="A262" s="15"/>
      <c r="B262" s="99"/>
      <c r="C262" s="136">
        <v>4280</v>
      </c>
      <c r="D262" s="140" t="s">
        <v>103</v>
      </c>
      <c r="E262" s="141">
        <v>15114</v>
      </c>
    </row>
    <row r="263" spans="1:5" s="14" customFormat="1" ht="60.75">
      <c r="A263" s="15"/>
      <c r="B263" s="34"/>
      <c r="C263" s="35">
        <v>6220</v>
      </c>
      <c r="D263" s="68" t="s">
        <v>132</v>
      </c>
      <c r="E263" s="106">
        <v>656837</v>
      </c>
    </row>
    <row r="264" spans="1:5" s="14" customFormat="1" ht="15.75">
      <c r="A264" s="15"/>
      <c r="B264" s="99">
        <v>85156</v>
      </c>
      <c r="C264" s="100"/>
      <c r="D264" s="101" t="s">
        <v>95</v>
      </c>
      <c r="E264" s="146">
        <f>E267+E268</f>
        <v>792120</v>
      </c>
    </row>
    <row r="265" spans="1:5" s="14" customFormat="1" ht="15.75">
      <c r="A265" s="15"/>
      <c r="B265" s="20"/>
      <c r="C265" s="102"/>
      <c r="D265" s="103" t="s">
        <v>96</v>
      </c>
      <c r="E265" s="23"/>
    </row>
    <row r="266" spans="1:5" s="43" customFormat="1" ht="16.5">
      <c r="A266" s="15"/>
      <c r="B266" s="34"/>
      <c r="C266" s="104"/>
      <c r="D266" s="105" t="s">
        <v>136</v>
      </c>
      <c r="E266" s="37"/>
    </row>
    <row r="267" spans="1:5" ht="15.75">
      <c r="A267" s="15"/>
      <c r="B267" s="99"/>
      <c r="C267" s="136">
        <v>4130</v>
      </c>
      <c r="D267" s="140" t="s">
        <v>97</v>
      </c>
      <c r="E267" s="141">
        <v>781620</v>
      </c>
    </row>
    <row r="268" spans="1:5" ht="30.75">
      <c r="A268" s="15"/>
      <c r="B268" s="34"/>
      <c r="C268" s="35">
        <v>4570</v>
      </c>
      <c r="D268" s="68" t="s">
        <v>133</v>
      </c>
      <c r="E268" s="106">
        <v>10500</v>
      </c>
    </row>
    <row r="269" spans="1:5" ht="15.75">
      <c r="A269" s="15"/>
      <c r="B269" s="16">
        <v>85195</v>
      </c>
      <c r="C269" s="31"/>
      <c r="D269" s="53" t="s">
        <v>93</v>
      </c>
      <c r="E269" s="144">
        <f>E270</f>
        <v>5000</v>
      </c>
    </row>
    <row r="270" spans="1:5" s="14" customFormat="1" ht="45.75">
      <c r="A270" s="107"/>
      <c r="B270" s="34"/>
      <c r="C270" s="35">
        <v>2820</v>
      </c>
      <c r="D270" s="68" t="s">
        <v>98</v>
      </c>
      <c r="E270" s="106">
        <v>5000</v>
      </c>
    </row>
    <row r="271" spans="1:5" ht="16.5">
      <c r="A271" s="48">
        <v>853</v>
      </c>
      <c r="B271" s="108"/>
      <c r="C271" s="109"/>
      <c r="D271" s="110" t="s">
        <v>99</v>
      </c>
      <c r="E271" s="51">
        <f>SUM(E272,E280,E296,E299,E301,E312,E320,E336)</f>
        <v>5056272</v>
      </c>
    </row>
    <row r="272" spans="1:5" ht="16.5" customHeight="1">
      <c r="A272" s="77"/>
      <c r="B272" s="10">
        <v>85301</v>
      </c>
      <c r="C272" s="11"/>
      <c r="D272" s="78" t="s">
        <v>100</v>
      </c>
      <c r="E272" s="144">
        <f>SUM(E273:E279)</f>
        <v>1137010</v>
      </c>
    </row>
    <row r="273" spans="1:5" ht="45.75">
      <c r="A273" s="91"/>
      <c r="B273" s="111"/>
      <c r="C273" s="112">
        <v>2540</v>
      </c>
      <c r="D273" s="113" t="s">
        <v>101</v>
      </c>
      <c r="E273" s="75">
        <v>1064400</v>
      </c>
    </row>
    <row r="274" spans="1:5" ht="15.75">
      <c r="A274" s="91"/>
      <c r="B274" s="111"/>
      <c r="C274" s="112">
        <v>3110</v>
      </c>
      <c r="D274" s="113" t="s">
        <v>105</v>
      </c>
      <c r="E274" s="75">
        <v>39010</v>
      </c>
    </row>
    <row r="275" spans="1:5" ht="15.75">
      <c r="A275" s="91"/>
      <c r="B275" s="111"/>
      <c r="C275" s="112">
        <v>4010</v>
      </c>
      <c r="D275" s="55" t="s">
        <v>10</v>
      </c>
      <c r="E275" s="75">
        <v>19000</v>
      </c>
    </row>
    <row r="276" spans="1:5" ht="15.75">
      <c r="A276" s="91"/>
      <c r="B276" s="111"/>
      <c r="C276" s="112">
        <v>4110</v>
      </c>
      <c r="D276" s="55" t="s">
        <v>32</v>
      </c>
      <c r="E276" s="75">
        <v>4000</v>
      </c>
    </row>
    <row r="277" spans="1:5" ht="15.75">
      <c r="A277" s="91"/>
      <c r="B277" s="111"/>
      <c r="C277" s="112">
        <v>4120</v>
      </c>
      <c r="D277" s="55" t="s">
        <v>13</v>
      </c>
      <c r="E277" s="75">
        <v>600</v>
      </c>
    </row>
    <row r="278" spans="1:5" ht="15.75">
      <c r="A278" s="91"/>
      <c r="B278" s="111"/>
      <c r="C278" s="112">
        <v>4210</v>
      </c>
      <c r="D278" s="55" t="s">
        <v>14</v>
      </c>
      <c r="E278" s="75">
        <v>5000</v>
      </c>
    </row>
    <row r="279" spans="1:5" ht="15.75">
      <c r="A279" s="91"/>
      <c r="B279" s="111"/>
      <c r="C279" s="112">
        <v>4300</v>
      </c>
      <c r="D279" s="55" t="s">
        <v>18</v>
      </c>
      <c r="E279" s="75">
        <v>5000</v>
      </c>
    </row>
    <row r="280" spans="1:5" ht="15.75">
      <c r="A280" s="15"/>
      <c r="B280" s="16">
        <v>85302</v>
      </c>
      <c r="C280" s="17"/>
      <c r="D280" s="53" t="s">
        <v>102</v>
      </c>
      <c r="E280" s="145">
        <f>SUM(E281:E295)</f>
        <v>2073180</v>
      </c>
    </row>
    <row r="281" spans="1:5" ht="30.75">
      <c r="A281" s="30"/>
      <c r="B281" s="20"/>
      <c r="C281" s="21">
        <v>3020</v>
      </c>
      <c r="D281" s="56" t="s">
        <v>30</v>
      </c>
      <c r="E281" s="23">
        <v>2000</v>
      </c>
    </row>
    <row r="282" spans="1:5" ht="15.75">
      <c r="A282" s="30"/>
      <c r="B282" s="20"/>
      <c r="C282" s="21">
        <v>4010</v>
      </c>
      <c r="D282" s="55" t="s">
        <v>10</v>
      </c>
      <c r="E282" s="23">
        <v>1264200</v>
      </c>
    </row>
    <row r="283" spans="1:5" ht="15.75">
      <c r="A283" s="30"/>
      <c r="B283" s="20"/>
      <c r="C283" s="21">
        <v>4040</v>
      </c>
      <c r="D283" s="55" t="s">
        <v>92</v>
      </c>
      <c r="E283" s="23">
        <v>107036</v>
      </c>
    </row>
    <row r="284" spans="1:5" ht="15.75">
      <c r="A284" s="30"/>
      <c r="B284" s="20"/>
      <c r="C284" s="21">
        <v>4110</v>
      </c>
      <c r="D284" s="55" t="s">
        <v>32</v>
      </c>
      <c r="E284" s="23">
        <v>239900</v>
      </c>
    </row>
    <row r="285" spans="1:5" ht="15.75">
      <c r="A285" s="30"/>
      <c r="B285" s="20"/>
      <c r="C285" s="21">
        <v>4120</v>
      </c>
      <c r="D285" s="55" t="s">
        <v>13</v>
      </c>
      <c r="E285" s="23">
        <v>33200</v>
      </c>
    </row>
    <row r="286" spans="1:5" ht="15.75">
      <c r="A286" s="30"/>
      <c r="B286" s="20"/>
      <c r="C286" s="21">
        <v>4210</v>
      </c>
      <c r="D286" s="55" t="s">
        <v>14</v>
      </c>
      <c r="E286" s="23">
        <v>108050</v>
      </c>
    </row>
    <row r="287" spans="1:5" ht="15.75">
      <c r="A287" s="30"/>
      <c r="B287" s="20"/>
      <c r="C287" s="21">
        <v>4220</v>
      </c>
      <c r="D287" s="55" t="s">
        <v>59</v>
      </c>
      <c r="E287" s="23">
        <v>157604</v>
      </c>
    </row>
    <row r="288" spans="1:5" ht="15.75">
      <c r="A288" s="30"/>
      <c r="B288" s="20"/>
      <c r="C288" s="21">
        <v>4230</v>
      </c>
      <c r="D288" s="55" t="s">
        <v>15</v>
      </c>
      <c r="E288" s="23">
        <v>8200</v>
      </c>
    </row>
    <row r="289" spans="1:5" ht="15.75">
      <c r="A289" s="30"/>
      <c r="B289" s="20"/>
      <c r="C289" s="21">
        <v>4260</v>
      </c>
      <c r="D289" s="55" t="s">
        <v>16</v>
      </c>
      <c r="E289" s="23">
        <v>22200</v>
      </c>
    </row>
    <row r="290" spans="1:5" ht="15.75">
      <c r="A290" s="30"/>
      <c r="B290" s="20"/>
      <c r="C290" s="21">
        <v>4270</v>
      </c>
      <c r="D290" s="55" t="s">
        <v>17</v>
      </c>
      <c r="E290" s="23">
        <v>10000</v>
      </c>
    </row>
    <row r="291" spans="1:5" ht="15.75">
      <c r="A291" s="30"/>
      <c r="B291" s="20"/>
      <c r="C291" s="21">
        <v>4300</v>
      </c>
      <c r="D291" s="55" t="s">
        <v>18</v>
      </c>
      <c r="E291" s="23">
        <v>40000</v>
      </c>
    </row>
    <row r="292" spans="1:5" ht="15.75">
      <c r="A292" s="30"/>
      <c r="B292" s="20"/>
      <c r="C292" s="21">
        <v>4410</v>
      </c>
      <c r="D292" s="55" t="s">
        <v>19</v>
      </c>
      <c r="E292" s="23">
        <v>500</v>
      </c>
    </row>
    <row r="293" spans="1:5" ht="15.75">
      <c r="A293" s="30"/>
      <c r="B293" s="20"/>
      <c r="C293" s="21">
        <v>4430</v>
      </c>
      <c r="D293" s="55" t="s">
        <v>20</v>
      </c>
      <c r="E293" s="23">
        <v>13140</v>
      </c>
    </row>
    <row r="294" spans="1:5" ht="15.75">
      <c r="A294" s="30"/>
      <c r="B294" s="20"/>
      <c r="C294" s="21">
        <v>4440</v>
      </c>
      <c r="D294" s="55" t="s">
        <v>21</v>
      </c>
      <c r="E294" s="23">
        <v>52150</v>
      </c>
    </row>
    <row r="295" spans="1:5" ht="15.75">
      <c r="A295" s="30"/>
      <c r="B295" s="20"/>
      <c r="C295" s="21">
        <v>4480</v>
      </c>
      <c r="D295" s="55" t="s">
        <v>103</v>
      </c>
      <c r="E295" s="23">
        <v>15000</v>
      </c>
    </row>
    <row r="296" spans="1:5" s="14" customFormat="1" ht="15.75">
      <c r="A296" s="30"/>
      <c r="B296" s="16">
        <v>85304</v>
      </c>
      <c r="C296" s="17"/>
      <c r="D296" s="53" t="s">
        <v>104</v>
      </c>
      <c r="E296" s="142">
        <f>E297+E298</f>
        <v>622390</v>
      </c>
    </row>
    <row r="297" spans="1:5" ht="15.75">
      <c r="A297" s="30"/>
      <c r="B297" s="99"/>
      <c r="C297" s="136">
        <v>3110</v>
      </c>
      <c r="D297" s="140" t="s">
        <v>105</v>
      </c>
      <c r="E297" s="138">
        <v>619690</v>
      </c>
    </row>
    <row r="298" spans="1:5" ht="15.75">
      <c r="A298" s="30"/>
      <c r="B298" s="34"/>
      <c r="C298" s="35">
        <v>4300</v>
      </c>
      <c r="D298" s="60" t="s">
        <v>18</v>
      </c>
      <c r="E298" s="37">
        <v>2700</v>
      </c>
    </row>
    <row r="299" spans="1:5" ht="30.75">
      <c r="A299" s="30"/>
      <c r="B299" s="16">
        <v>85316</v>
      </c>
      <c r="C299" s="17"/>
      <c r="D299" s="66" t="s">
        <v>106</v>
      </c>
      <c r="E299" s="142">
        <f>E300</f>
        <v>27000</v>
      </c>
    </row>
    <row r="300" spans="1:5" ht="15.75">
      <c r="A300" s="30"/>
      <c r="B300" s="20"/>
      <c r="C300" s="21">
        <v>3110</v>
      </c>
      <c r="D300" s="55" t="s">
        <v>105</v>
      </c>
      <c r="E300" s="23">
        <v>27000</v>
      </c>
    </row>
    <row r="301" spans="1:5" ht="15.75">
      <c r="A301" s="15"/>
      <c r="B301" s="16">
        <v>85318</v>
      </c>
      <c r="C301" s="17"/>
      <c r="D301" s="53" t="s">
        <v>107</v>
      </c>
      <c r="E301" s="142">
        <f>SUM(E302:E311)</f>
        <v>290154</v>
      </c>
    </row>
    <row r="302" spans="1:5" ht="15.75">
      <c r="A302" s="30"/>
      <c r="B302" s="20"/>
      <c r="C302" s="21">
        <v>4010</v>
      </c>
      <c r="D302" s="55" t="s">
        <v>10</v>
      </c>
      <c r="E302" s="23">
        <v>184308</v>
      </c>
    </row>
    <row r="303" spans="1:5" ht="15.75">
      <c r="A303" s="30"/>
      <c r="B303" s="20"/>
      <c r="C303" s="21">
        <v>4040</v>
      </c>
      <c r="D303" s="55" t="s">
        <v>108</v>
      </c>
      <c r="E303" s="23">
        <v>15113</v>
      </c>
    </row>
    <row r="304" spans="1:5" ht="15.75">
      <c r="A304" s="30"/>
      <c r="B304" s="20"/>
      <c r="C304" s="21">
        <v>4110</v>
      </c>
      <c r="D304" s="55" t="s">
        <v>32</v>
      </c>
      <c r="E304" s="23">
        <v>32795</v>
      </c>
    </row>
    <row r="305" spans="1:5" ht="15.75">
      <c r="A305" s="30"/>
      <c r="B305" s="20"/>
      <c r="C305" s="21">
        <v>4120</v>
      </c>
      <c r="D305" s="55" t="s">
        <v>13</v>
      </c>
      <c r="E305" s="23">
        <v>4487</v>
      </c>
    </row>
    <row r="306" spans="1:5" ht="15.75">
      <c r="A306" s="30"/>
      <c r="B306" s="20"/>
      <c r="C306" s="21">
        <v>4210</v>
      </c>
      <c r="D306" s="55" t="s">
        <v>14</v>
      </c>
      <c r="E306" s="23">
        <v>13756</v>
      </c>
    </row>
    <row r="307" spans="1:5" ht="15.75">
      <c r="A307" s="30"/>
      <c r="B307" s="20"/>
      <c r="C307" s="21">
        <v>4260</v>
      </c>
      <c r="D307" s="55" t="s">
        <v>16</v>
      </c>
      <c r="E307" s="23">
        <v>5451</v>
      </c>
    </row>
    <row r="308" spans="1:5" ht="15.75">
      <c r="A308" s="30"/>
      <c r="B308" s="20"/>
      <c r="C308" s="21">
        <v>4300</v>
      </c>
      <c r="D308" s="55" t="s">
        <v>18</v>
      </c>
      <c r="E308" s="23">
        <v>15000</v>
      </c>
    </row>
    <row r="309" spans="1:5" ht="15.75">
      <c r="A309" s="30"/>
      <c r="B309" s="20"/>
      <c r="C309" s="21">
        <v>4410</v>
      </c>
      <c r="D309" s="55" t="s">
        <v>19</v>
      </c>
      <c r="E309" s="23">
        <v>6000</v>
      </c>
    </row>
    <row r="310" spans="1:5" ht="15.75">
      <c r="A310" s="30"/>
      <c r="B310" s="20"/>
      <c r="C310" s="21">
        <v>4430</v>
      </c>
      <c r="D310" s="55" t="s">
        <v>20</v>
      </c>
      <c r="E310" s="23">
        <v>6000</v>
      </c>
    </row>
    <row r="311" spans="1:5" ht="15.75">
      <c r="A311" s="30"/>
      <c r="B311" s="34"/>
      <c r="C311" s="35">
        <v>4440</v>
      </c>
      <c r="D311" s="60" t="s">
        <v>21</v>
      </c>
      <c r="E311" s="37">
        <v>7244</v>
      </c>
    </row>
    <row r="312" spans="1:5" ht="15.75">
      <c r="A312" s="30"/>
      <c r="B312" s="99">
        <v>85321</v>
      </c>
      <c r="C312" s="100"/>
      <c r="D312" s="101" t="s">
        <v>109</v>
      </c>
      <c r="E312" s="148">
        <f>SUM(E314:E319)</f>
        <v>158414</v>
      </c>
    </row>
    <row r="313" spans="1:5" ht="15.75">
      <c r="A313" s="30"/>
      <c r="B313" s="34"/>
      <c r="C313" s="104"/>
      <c r="D313" s="105" t="s">
        <v>110</v>
      </c>
      <c r="E313" s="37"/>
    </row>
    <row r="314" spans="1:5" ht="15.75">
      <c r="A314" s="30"/>
      <c r="B314" s="20"/>
      <c r="C314" s="21">
        <v>4010</v>
      </c>
      <c r="D314" s="55" t="s">
        <v>10</v>
      </c>
      <c r="E314" s="23">
        <v>84135</v>
      </c>
    </row>
    <row r="315" spans="1:5" ht="15.75">
      <c r="A315" s="30"/>
      <c r="B315" s="20"/>
      <c r="C315" s="21">
        <v>4040</v>
      </c>
      <c r="D315" s="55" t="s">
        <v>108</v>
      </c>
      <c r="E315" s="23">
        <v>3315</v>
      </c>
    </row>
    <row r="316" spans="1:5" ht="15.75">
      <c r="A316" s="30"/>
      <c r="B316" s="20"/>
      <c r="C316" s="21">
        <v>4110</v>
      </c>
      <c r="D316" s="55" t="s">
        <v>32</v>
      </c>
      <c r="E316" s="23">
        <v>6780</v>
      </c>
    </row>
    <row r="317" spans="1:5" ht="15.75">
      <c r="A317" s="30"/>
      <c r="B317" s="20"/>
      <c r="C317" s="21">
        <v>4120</v>
      </c>
      <c r="D317" s="55" t="s">
        <v>13</v>
      </c>
      <c r="E317" s="23">
        <v>1220</v>
      </c>
    </row>
    <row r="318" spans="1:5" ht="15.75">
      <c r="A318" s="30"/>
      <c r="B318" s="20"/>
      <c r="C318" s="21">
        <v>4210</v>
      </c>
      <c r="D318" s="55" t="s">
        <v>14</v>
      </c>
      <c r="E318" s="23">
        <v>10000</v>
      </c>
    </row>
    <row r="319" spans="1:5" ht="15.75">
      <c r="A319" s="30"/>
      <c r="B319" s="34"/>
      <c r="C319" s="35">
        <v>4300</v>
      </c>
      <c r="D319" s="60" t="s">
        <v>18</v>
      </c>
      <c r="E319" s="37">
        <v>52964</v>
      </c>
    </row>
    <row r="320" spans="1:5" ht="15.75">
      <c r="A320" s="30"/>
      <c r="B320" s="16">
        <v>85333</v>
      </c>
      <c r="C320" s="17"/>
      <c r="D320" s="53" t="s">
        <v>111</v>
      </c>
      <c r="E320" s="142">
        <f>SUM(E321:E335)</f>
        <v>734260</v>
      </c>
    </row>
    <row r="321" spans="1:5" ht="15.75">
      <c r="A321" s="30"/>
      <c r="B321" s="20"/>
      <c r="C321" s="21">
        <v>4010</v>
      </c>
      <c r="D321" s="55" t="s">
        <v>10</v>
      </c>
      <c r="E321" s="23">
        <v>527120</v>
      </c>
    </row>
    <row r="322" spans="1:5" ht="15.75">
      <c r="A322" s="30"/>
      <c r="B322" s="20"/>
      <c r="C322" s="21">
        <v>4040</v>
      </c>
      <c r="D322" s="55" t="s">
        <v>11</v>
      </c>
      <c r="E322" s="23">
        <v>41557</v>
      </c>
    </row>
    <row r="323" spans="1:5" ht="15.75">
      <c r="A323" s="30"/>
      <c r="B323" s="20"/>
      <c r="C323" s="21">
        <v>4110</v>
      </c>
      <c r="D323" s="55" t="s">
        <v>32</v>
      </c>
      <c r="E323" s="23">
        <v>101028</v>
      </c>
    </row>
    <row r="324" spans="1:5" ht="15.75">
      <c r="A324" s="30"/>
      <c r="B324" s="20"/>
      <c r="C324" s="21">
        <v>4120</v>
      </c>
      <c r="D324" s="55" t="s">
        <v>13</v>
      </c>
      <c r="E324" s="23">
        <v>14036</v>
      </c>
    </row>
    <row r="325" spans="1:5" ht="15.75">
      <c r="A325" s="30"/>
      <c r="B325" s="20"/>
      <c r="C325" s="21">
        <v>4210</v>
      </c>
      <c r="D325" s="55" t="s">
        <v>14</v>
      </c>
      <c r="E325" s="23">
        <v>4000</v>
      </c>
    </row>
    <row r="326" spans="1:5" ht="15.75">
      <c r="A326" s="30"/>
      <c r="B326" s="20"/>
      <c r="C326" s="21">
        <v>4260</v>
      </c>
      <c r="D326" s="55" t="s">
        <v>16</v>
      </c>
      <c r="E326" s="23">
        <v>9500</v>
      </c>
    </row>
    <row r="327" spans="1:5" ht="15.75">
      <c r="A327" s="30"/>
      <c r="B327" s="20"/>
      <c r="C327" s="21">
        <v>4270</v>
      </c>
      <c r="D327" s="55" t="s">
        <v>17</v>
      </c>
      <c r="E327" s="23">
        <v>3500</v>
      </c>
    </row>
    <row r="328" spans="1:5" ht="15.75">
      <c r="A328" s="30"/>
      <c r="B328" s="20"/>
      <c r="C328" s="21">
        <v>4280</v>
      </c>
      <c r="D328" s="55" t="s">
        <v>103</v>
      </c>
      <c r="E328" s="23">
        <v>500</v>
      </c>
    </row>
    <row r="329" spans="1:5" ht="15.75">
      <c r="A329" s="30"/>
      <c r="B329" s="20"/>
      <c r="C329" s="21">
        <v>4300</v>
      </c>
      <c r="D329" s="55" t="s">
        <v>18</v>
      </c>
      <c r="E329" s="23">
        <v>11390</v>
      </c>
    </row>
    <row r="330" spans="1:5" ht="15.75">
      <c r="A330" s="30"/>
      <c r="B330" s="20"/>
      <c r="C330" s="21">
        <v>4410</v>
      </c>
      <c r="D330" s="55" t="s">
        <v>112</v>
      </c>
      <c r="E330" s="23">
        <v>2019</v>
      </c>
    </row>
    <row r="331" spans="1:5" ht="15.75">
      <c r="A331" s="30"/>
      <c r="B331" s="20"/>
      <c r="C331" s="21">
        <v>4420</v>
      </c>
      <c r="D331" s="55" t="s">
        <v>51</v>
      </c>
      <c r="E331" s="23">
        <v>1227</v>
      </c>
    </row>
    <row r="332" spans="1:5" ht="15.75">
      <c r="A332" s="30"/>
      <c r="B332" s="20"/>
      <c r="C332" s="21">
        <v>4430</v>
      </c>
      <c r="D332" s="55" t="s">
        <v>20</v>
      </c>
      <c r="E332" s="23">
        <v>2000</v>
      </c>
    </row>
    <row r="333" spans="1:10" s="96" customFormat="1" ht="16.5">
      <c r="A333" s="30"/>
      <c r="B333" s="20"/>
      <c r="C333" s="21">
        <v>4440</v>
      </c>
      <c r="D333" s="55" t="s">
        <v>21</v>
      </c>
      <c r="E333" s="23">
        <v>14460</v>
      </c>
      <c r="J333" s="114"/>
    </row>
    <row r="334" spans="1:10" s="96" customFormat="1" ht="30.75">
      <c r="A334" s="30"/>
      <c r="B334" s="20"/>
      <c r="C334" s="21">
        <v>4590</v>
      </c>
      <c r="D334" s="56" t="s">
        <v>40</v>
      </c>
      <c r="E334" s="23">
        <v>200</v>
      </c>
      <c r="J334" s="114"/>
    </row>
    <row r="335" spans="1:10" ht="15.75">
      <c r="A335" s="30"/>
      <c r="B335" s="34"/>
      <c r="C335" s="35">
        <v>4480</v>
      </c>
      <c r="D335" s="60" t="s">
        <v>33</v>
      </c>
      <c r="E335" s="37">
        <v>1723</v>
      </c>
      <c r="J335" s="115"/>
    </row>
    <row r="336" spans="1:10" ht="15.75">
      <c r="A336" s="30"/>
      <c r="B336" s="16">
        <v>85395</v>
      </c>
      <c r="C336" s="17"/>
      <c r="D336" s="53" t="s">
        <v>93</v>
      </c>
      <c r="E336" s="142">
        <f>E337+E338</f>
        <v>13864</v>
      </c>
      <c r="J336" s="115"/>
    </row>
    <row r="337" spans="1:10" ht="45.75">
      <c r="A337" s="30"/>
      <c r="B337" s="20"/>
      <c r="C337" s="21">
        <v>2820</v>
      </c>
      <c r="D337" s="56" t="s">
        <v>98</v>
      </c>
      <c r="E337" s="23">
        <v>10000</v>
      </c>
      <c r="J337" s="115"/>
    </row>
    <row r="338" spans="1:5" ht="15.75">
      <c r="A338" s="30"/>
      <c r="B338" s="20"/>
      <c r="C338" s="21">
        <v>4440</v>
      </c>
      <c r="D338" s="55" t="s">
        <v>21</v>
      </c>
      <c r="E338" s="23">
        <v>3864</v>
      </c>
    </row>
    <row r="339" spans="1:5" ht="16.5">
      <c r="A339" s="24">
        <v>854</v>
      </c>
      <c r="B339" s="25"/>
      <c r="C339" s="26"/>
      <c r="D339" s="57" t="s">
        <v>113</v>
      </c>
      <c r="E339" s="28">
        <f>SUM(E340,E359,E370,E373,E375,E378)</f>
        <v>3357910</v>
      </c>
    </row>
    <row r="340" spans="1:5" ht="30.75">
      <c r="A340" s="58"/>
      <c r="B340" s="16">
        <v>85403</v>
      </c>
      <c r="C340" s="17"/>
      <c r="D340" s="66" t="s">
        <v>114</v>
      </c>
      <c r="E340" s="144">
        <f>SUM(E341:E358)</f>
        <v>2437283</v>
      </c>
    </row>
    <row r="341" spans="1:5" ht="45.75">
      <c r="A341" s="15"/>
      <c r="B341" s="20"/>
      <c r="C341" s="21">
        <v>2540</v>
      </c>
      <c r="D341" s="113" t="s">
        <v>101</v>
      </c>
      <c r="E341" s="23">
        <v>384830</v>
      </c>
    </row>
    <row r="342" spans="1:5" ht="30.75">
      <c r="A342" s="15"/>
      <c r="B342" s="20"/>
      <c r="C342" s="21">
        <v>3020</v>
      </c>
      <c r="D342" s="56" t="s">
        <v>30</v>
      </c>
      <c r="E342" s="23">
        <v>1700</v>
      </c>
    </row>
    <row r="343" spans="1:5" ht="15.75">
      <c r="A343" s="15"/>
      <c r="B343" s="20"/>
      <c r="C343" s="21">
        <v>3030</v>
      </c>
      <c r="D343" s="55" t="s">
        <v>49</v>
      </c>
      <c r="E343" s="23">
        <v>0</v>
      </c>
    </row>
    <row r="344" spans="1:5" ht="15.75">
      <c r="A344" s="15"/>
      <c r="B344" s="20"/>
      <c r="C344" s="21">
        <v>3110</v>
      </c>
      <c r="D344" s="55" t="s">
        <v>105</v>
      </c>
      <c r="E344" s="23">
        <f>4000+5200</f>
        <v>9200</v>
      </c>
    </row>
    <row r="345" spans="1:5" ht="15.75">
      <c r="A345" s="15"/>
      <c r="B345" s="20"/>
      <c r="C345" s="21">
        <v>4010</v>
      </c>
      <c r="D345" s="55" t="s">
        <v>10</v>
      </c>
      <c r="E345" s="23">
        <v>1108766</v>
      </c>
    </row>
    <row r="346" spans="1:5" ht="15.75">
      <c r="A346" s="15"/>
      <c r="B346" s="20"/>
      <c r="C346" s="21">
        <v>4040</v>
      </c>
      <c r="D346" s="55" t="s">
        <v>11</v>
      </c>
      <c r="E346" s="23">
        <f>42097+43759</f>
        <v>85856</v>
      </c>
    </row>
    <row r="347" spans="1:5" ht="15.75">
      <c r="A347" s="15"/>
      <c r="B347" s="20"/>
      <c r="C347" s="21">
        <v>4110</v>
      </c>
      <c r="D347" s="55" t="s">
        <v>32</v>
      </c>
      <c r="E347" s="23">
        <f>101990+100617</f>
        <v>202607</v>
      </c>
    </row>
    <row r="348" spans="1:5" ht="15.75">
      <c r="A348" s="15"/>
      <c r="B348" s="20"/>
      <c r="C348" s="21">
        <v>4120</v>
      </c>
      <c r="D348" s="55" t="s">
        <v>13</v>
      </c>
      <c r="E348" s="23">
        <f>13975+13787</f>
        <v>27762</v>
      </c>
    </row>
    <row r="349" spans="1:5" ht="15.75">
      <c r="A349" s="15"/>
      <c r="B349" s="20"/>
      <c r="C349" s="21">
        <v>4210</v>
      </c>
      <c r="D349" s="55" t="s">
        <v>14</v>
      </c>
      <c r="E349" s="23">
        <f>47200+28652</f>
        <v>75852</v>
      </c>
    </row>
    <row r="350" spans="1:5" ht="15.75">
      <c r="A350" s="15"/>
      <c r="B350" s="20"/>
      <c r="C350" s="21">
        <v>4220</v>
      </c>
      <c r="D350" s="55" t="s">
        <v>59</v>
      </c>
      <c r="E350" s="23">
        <f>93122+62000</f>
        <v>155122</v>
      </c>
    </row>
    <row r="351" spans="1:5" ht="15.75">
      <c r="A351" s="15"/>
      <c r="B351" s="20"/>
      <c r="C351" s="21">
        <v>4230</v>
      </c>
      <c r="D351" s="55" t="s">
        <v>15</v>
      </c>
      <c r="E351" s="23">
        <v>200</v>
      </c>
    </row>
    <row r="352" spans="1:5" ht="15.75">
      <c r="A352" s="15"/>
      <c r="B352" s="20"/>
      <c r="C352" s="21">
        <v>4260</v>
      </c>
      <c r="D352" s="55" t="s">
        <v>16</v>
      </c>
      <c r="E352" s="23">
        <f>37500+60000</f>
        <v>97500</v>
      </c>
    </row>
    <row r="353" spans="1:5" ht="15.75">
      <c r="A353" s="15"/>
      <c r="B353" s="20"/>
      <c r="C353" s="21">
        <v>4270</v>
      </c>
      <c r="D353" s="55" t="s">
        <v>17</v>
      </c>
      <c r="E353" s="23">
        <v>63700</v>
      </c>
    </row>
    <row r="354" spans="1:5" ht="15.75">
      <c r="A354" s="15"/>
      <c r="B354" s="20"/>
      <c r="C354" s="21">
        <v>4300</v>
      </c>
      <c r="D354" s="55" t="s">
        <v>18</v>
      </c>
      <c r="E354" s="23">
        <f>21000+10000</f>
        <v>31000</v>
      </c>
    </row>
    <row r="355" spans="1:5" ht="15.75">
      <c r="A355" s="15"/>
      <c r="B355" s="20"/>
      <c r="C355" s="21">
        <v>4410</v>
      </c>
      <c r="D355" s="55" t="s">
        <v>19</v>
      </c>
      <c r="E355" s="23">
        <f>2500+1000</f>
        <v>3500</v>
      </c>
    </row>
    <row r="356" spans="1:5" ht="15.75">
      <c r="A356" s="15"/>
      <c r="B356" s="20"/>
      <c r="C356" s="21">
        <v>4430</v>
      </c>
      <c r="D356" s="55" t="s">
        <v>115</v>
      </c>
      <c r="E356" s="23">
        <v>7000</v>
      </c>
    </row>
    <row r="357" spans="1:5" ht="15.75">
      <c r="A357" s="15"/>
      <c r="B357" s="20"/>
      <c r="C357" s="21">
        <v>4440</v>
      </c>
      <c r="D357" s="55" t="s">
        <v>21</v>
      </c>
      <c r="E357" s="23">
        <f>38139+36549</f>
        <v>74688</v>
      </c>
    </row>
    <row r="358" spans="1:5" ht="15.75">
      <c r="A358" s="15"/>
      <c r="B358" s="20"/>
      <c r="C358" s="35">
        <v>6050</v>
      </c>
      <c r="D358" s="55" t="s">
        <v>35</v>
      </c>
      <c r="E358" s="37">
        <v>108000</v>
      </c>
    </row>
    <row r="359" spans="1:5" ht="30.75" customHeight="1">
      <c r="A359" s="15"/>
      <c r="B359" s="16">
        <v>85406</v>
      </c>
      <c r="C359" s="17"/>
      <c r="D359" s="66" t="s">
        <v>116</v>
      </c>
      <c r="E359" s="142">
        <f>SUM(E360:E369)</f>
        <v>472631</v>
      </c>
    </row>
    <row r="360" spans="1:5" ht="15.75">
      <c r="A360" s="15"/>
      <c r="B360" s="20"/>
      <c r="C360" s="21">
        <v>4010</v>
      </c>
      <c r="D360" s="55" t="s">
        <v>10</v>
      </c>
      <c r="E360" s="23">
        <v>331201</v>
      </c>
    </row>
    <row r="361" spans="1:5" ht="15.75">
      <c r="A361" s="15"/>
      <c r="B361" s="20"/>
      <c r="C361" s="21">
        <v>4040</v>
      </c>
      <c r="D361" s="55" t="s">
        <v>11</v>
      </c>
      <c r="E361" s="23">
        <v>26182</v>
      </c>
    </row>
    <row r="362" spans="1:5" ht="15.75">
      <c r="A362" s="15"/>
      <c r="B362" s="20"/>
      <c r="C362" s="21">
        <v>4110</v>
      </c>
      <c r="D362" s="55" t="s">
        <v>32</v>
      </c>
      <c r="E362" s="23">
        <v>60193</v>
      </c>
    </row>
    <row r="363" spans="1:5" ht="15.75">
      <c r="A363" s="15"/>
      <c r="B363" s="20"/>
      <c r="C363" s="21">
        <v>4120</v>
      </c>
      <c r="D363" s="55" t="s">
        <v>117</v>
      </c>
      <c r="E363" s="23">
        <v>8248</v>
      </c>
    </row>
    <row r="364" spans="1:5" ht="15.75">
      <c r="A364" s="15"/>
      <c r="B364" s="20"/>
      <c r="C364" s="21">
        <v>4210</v>
      </c>
      <c r="D364" s="55" t="s">
        <v>14</v>
      </c>
      <c r="E364" s="23">
        <v>7384</v>
      </c>
    </row>
    <row r="365" spans="1:5" ht="30.75">
      <c r="A365" s="15"/>
      <c r="B365" s="20"/>
      <c r="C365" s="21">
        <v>4240</v>
      </c>
      <c r="D365" s="56" t="s">
        <v>118</v>
      </c>
      <c r="E365" s="23">
        <v>1000</v>
      </c>
    </row>
    <row r="366" spans="1:5" ht="16.5" customHeight="1">
      <c r="A366" s="15"/>
      <c r="B366" s="20"/>
      <c r="C366" s="21">
        <v>4260</v>
      </c>
      <c r="D366" s="55" t="s">
        <v>16</v>
      </c>
      <c r="E366" s="23">
        <v>6200</v>
      </c>
    </row>
    <row r="367" spans="1:5" s="14" customFormat="1" ht="15.75">
      <c r="A367" s="15"/>
      <c r="B367" s="20"/>
      <c r="C367" s="21">
        <v>4300</v>
      </c>
      <c r="D367" s="55" t="s">
        <v>18</v>
      </c>
      <c r="E367" s="23">
        <v>8500</v>
      </c>
    </row>
    <row r="368" spans="1:5" s="14" customFormat="1" ht="15.75">
      <c r="A368" s="15"/>
      <c r="B368" s="20"/>
      <c r="C368" s="21">
        <v>4410</v>
      </c>
      <c r="D368" s="55" t="s">
        <v>119</v>
      </c>
      <c r="E368" s="23">
        <v>1600</v>
      </c>
    </row>
    <row r="369" spans="1:5" s="14" customFormat="1" ht="15.75">
      <c r="A369" s="15"/>
      <c r="B369" s="34"/>
      <c r="C369" s="35">
        <v>4440</v>
      </c>
      <c r="D369" s="60" t="s">
        <v>21</v>
      </c>
      <c r="E369" s="37">
        <v>22123</v>
      </c>
    </row>
    <row r="370" spans="1:5" s="14" customFormat="1" ht="15.75">
      <c r="A370" s="15"/>
      <c r="B370" s="16">
        <v>85407</v>
      </c>
      <c r="C370" s="17"/>
      <c r="D370" s="53" t="s">
        <v>120</v>
      </c>
      <c r="E370" s="142">
        <f>SUM(E371:E372)</f>
        <v>220000</v>
      </c>
    </row>
    <row r="371" spans="1:5" s="14" customFormat="1" ht="45.75">
      <c r="A371" s="15"/>
      <c r="B371" s="20"/>
      <c r="C371" s="21">
        <v>2310</v>
      </c>
      <c r="D371" s="45" t="s">
        <v>29</v>
      </c>
      <c r="E371" s="23">
        <v>120000</v>
      </c>
    </row>
    <row r="372" spans="1:5" s="14" customFormat="1" ht="45.75">
      <c r="A372" s="91"/>
      <c r="B372" s="20"/>
      <c r="C372" s="21">
        <v>2540</v>
      </c>
      <c r="D372" s="113" t="s">
        <v>101</v>
      </c>
      <c r="E372" s="23">
        <v>100000</v>
      </c>
    </row>
    <row r="373" spans="1:5" s="14" customFormat="1" ht="15.75">
      <c r="A373" s="91"/>
      <c r="B373" s="16">
        <v>85415</v>
      </c>
      <c r="C373" s="31"/>
      <c r="D373" s="67" t="s">
        <v>134</v>
      </c>
      <c r="E373" s="142">
        <f>E374</f>
        <v>142200</v>
      </c>
    </row>
    <row r="374" spans="1:5" s="14" customFormat="1" ht="15.75" customHeight="1">
      <c r="A374" s="91"/>
      <c r="B374" s="20"/>
      <c r="C374" s="21">
        <v>3240</v>
      </c>
      <c r="D374" s="113" t="s">
        <v>87</v>
      </c>
      <c r="E374" s="23">
        <v>142200</v>
      </c>
    </row>
    <row r="375" spans="1:5" s="14" customFormat="1" ht="15.75">
      <c r="A375" s="15"/>
      <c r="B375" s="16">
        <v>85446</v>
      </c>
      <c r="C375" s="31"/>
      <c r="D375" s="53" t="s">
        <v>90</v>
      </c>
      <c r="E375" s="142">
        <f>SUM(E376:E377)</f>
        <v>10500</v>
      </c>
    </row>
    <row r="376" spans="1:5" s="14" customFormat="1" ht="15.75">
      <c r="A376" s="15"/>
      <c r="B376" s="20"/>
      <c r="C376" s="21">
        <v>4300</v>
      </c>
      <c r="D376" s="55" t="s">
        <v>18</v>
      </c>
      <c r="E376" s="23">
        <v>9500</v>
      </c>
    </row>
    <row r="377" spans="1:5" s="14" customFormat="1" ht="15.75">
      <c r="A377" s="15"/>
      <c r="B377" s="20"/>
      <c r="C377" s="21">
        <v>4410</v>
      </c>
      <c r="D377" s="55" t="s">
        <v>19</v>
      </c>
      <c r="E377" s="23">
        <v>1000</v>
      </c>
    </row>
    <row r="378" spans="1:5" s="43" customFormat="1" ht="16.5">
      <c r="A378" s="15"/>
      <c r="B378" s="16">
        <v>85495</v>
      </c>
      <c r="C378" s="31"/>
      <c r="D378" s="53" t="s">
        <v>93</v>
      </c>
      <c r="E378" s="142">
        <f>SUM(E379:E381)</f>
        <v>75296</v>
      </c>
    </row>
    <row r="379" spans="1:5" ht="15.75">
      <c r="A379" s="15"/>
      <c r="B379" s="20"/>
      <c r="C379" s="21">
        <v>2820</v>
      </c>
      <c r="D379" s="55" t="s">
        <v>121</v>
      </c>
      <c r="E379" s="23">
        <v>73000</v>
      </c>
    </row>
    <row r="380" spans="1:5" ht="15.75">
      <c r="A380" s="15"/>
      <c r="B380" s="20"/>
      <c r="C380" s="21"/>
      <c r="D380" s="55" t="s">
        <v>122</v>
      </c>
      <c r="E380" s="23"/>
    </row>
    <row r="381" spans="1:5" ht="15.75">
      <c r="A381" s="15"/>
      <c r="B381" s="20"/>
      <c r="C381" s="21">
        <v>4440</v>
      </c>
      <c r="D381" s="55" t="s">
        <v>21</v>
      </c>
      <c r="E381" s="23">
        <v>2296</v>
      </c>
    </row>
    <row r="382" spans="1:5" ht="33">
      <c r="A382" s="24">
        <v>921</v>
      </c>
      <c r="B382" s="61"/>
      <c r="C382" s="46"/>
      <c r="D382" s="64" t="s">
        <v>123</v>
      </c>
      <c r="E382" s="28">
        <f>SUM(E383,E385)</f>
        <v>268000</v>
      </c>
    </row>
    <row r="383" spans="1:5" ht="15.75">
      <c r="A383" s="116"/>
      <c r="B383" s="16">
        <v>92116</v>
      </c>
      <c r="C383" s="31"/>
      <c r="D383" s="53" t="s">
        <v>124</v>
      </c>
      <c r="E383" s="142">
        <f>SUM(E384:E384)</f>
        <v>100000</v>
      </c>
    </row>
    <row r="384" spans="1:5" ht="45.75">
      <c r="A384" s="117"/>
      <c r="B384" s="54"/>
      <c r="C384" s="21">
        <v>2310</v>
      </c>
      <c r="D384" s="45" t="s">
        <v>29</v>
      </c>
      <c r="E384" s="23">
        <v>100000</v>
      </c>
    </row>
    <row r="385" spans="1:5" s="43" customFormat="1" ht="16.5">
      <c r="A385" s="30"/>
      <c r="B385" s="16">
        <v>92195</v>
      </c>
      <c r="C385" s="31"/>
      <c r="D385" s="53" t="s">
        <v>93</v>
      </c>
      <c r="E385" s="142">
        <f>SUM(E386:E388)</f>
        <v>168000</v>
      </c>
    </row>
    <row r="386" spans="1:5" ht="45.75">
      <c r="A386" s="30"/>
      <c r="B386" s="20"/>
      <c r="C386" s="21">
        <v>2820</v>
      </c>
      <c r="D386" s="56" t="s">
        <v>98</v>
      </c>
      <c r="E386" s="23">
        <v>40000</v>
      </c>
    </row>
    <row r="387" spans="1:5" ht="15.75">
      <c r="A387" s="30"/>
      <c r="B387" s="20"/>
      <c r="C387" s="21">
        <v>4210</v>
      </c>
      <c r="D387" s="55" t="s">
        <v>14</v>
      </c>
      <c r="E387" s="23">
        <v>50000</v>
      </c>
    </row>
    <row r="388" spans="1:5" ht="15.75">
      <c r="A388" s="30"/>
      <c r="B388" s="54"/>
      <c r="C388" s="21">
        <v>4300</v>
      </c>
      <c r="D388" s="55" t="s">
        <v>18</v>
      </c>
      <c r="E388" s="23">
        <v>78000</v>
      </c>
    </row>
    <row r="389" spans="1:5" ht="16.5">
      <c r="A389" s="24">
        <v>926</v>
      </c>
      <c r="B389" s="25"/>
      <c r="C389" s="46"/>
      <c r="D389" s="57" t="s">
        <v>125</v>
      </c>
      <c r="E389" s="28">
        <f>E390</f>
        <v>70000</v>
      </c>
    </row>
    <row r="390" spans="1:10" s="128" customFormat="1" ht="18.75">
      <c r="A390" s="15"/>
      <c r="B390" s="16">
        <v>92695</v>
      </c>
      <c r="C390" s="31"/>
      <c r="D390" s="53" t="s">
        <v>93</v>
      </c>
      <c r="E390" s="142">
        <f>SUM(E391:E393)</f>
        <v>70000</v>
      </c>
      <c r="I390" s="129"/>
      <c r="J390" s="130"/>
    </row>
    <row r="391" spans="1:5" ht="45.75">
      <c r="A391" s="15"/>
      <c r="B391" s="20"/>
      <c r="C391" s="21">
        <v>2820</v>
      </c>
      <c r="D391" s="56" t="s">
        <v>98</v>
      </c>
      <c r="E391" s="23">
        <v>20000</v>
      </c>
    </row>
    <row r="392" spans="1:5" ht="15.75">
      <c r="A392" s="15"/>
      <c r="B392" s="20"/>
      <c r="C392" s="21">
        <v>4210</v>
      </c>
      <c r="D392" s="55" t="s">
        <v>14</v>
      </c>
      <c r="E392" s="23">
        <v>10000</v>
      </c>
    </row>
    <row r="393" spans="1:5" ht="16.5" thickBot="1">
      <c r="A393" s="118"/>
      <c r="B393" s="119"/>
      <c r="C393" s="120">
        <v>4300</v>
      </c>
      <c r="D393" s="121" t="s">
        <v>18</v>
      </c>
      <c r="E393" s="122">
        <v>40000</v>
      </c>
    </row>
    <row r="394" spans="1:5" ht="18.75" thickBot="1">
      <c r="A394" s="123"/>
      <c r="B394" s="124"/>
      <c r="C394" s="125"/>
      <c r="D394" s="126" t="s">
        <v>126</v>
      </c>
      <c r="E394" s="127">
        <f>SUM(E6,E23,E27,E45,E50,E56,E74,E108,E130,E135,E140,E260,E271,E339,E382,E389)</f>
        <v>39985423</v>
      </c>
    </row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2003-07-01T07:40:10Z</cp:lastPrinted>
  <dcterms:created xsi:type="dcterms:W3CDTF">2003-07-01T06:17:34Z</dcterms:created>
  <dcterms:modified xsi:type="dcterms:W3CDTF">2003-07-01T07:48:45Z</dcterms:modified>
  <cp:category/>
  <cp:version/>
  <cp:contentType/>
  <cp:contentStatus/>
</cp:coreProperties>
</file>